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Fruits" sheetId="4" r:id="rId1"/>
    <sheet name="Vegetables" sheetId="5" r:id="rId2"/>
    <sheet name="Spices" sheetId="8" r:id="rId3"/>
    <sheet name="Plantations" sheetId="9" r:id="rId4"/>
    <sheet name="Loose Flowers" sheetId="10" r:id="rId5"/>
  </sheets>
  <definedNames>
    <definedName name="_xlnm.Print_Area" localSheetId="1">Vegetables!$A$1:$ES$41</definedName>
    <definedName name="_xlnm.Print_Titles" localSheetId="1">Vegetables!$A:$A,Vegetables!#REF!</definedName>
  </definedNames>
  <calcPr calcId="124519"/>
</workbook>
</file>

<file path=xl/calcChain.xml><?xml version="1.0" encoding="utf-8"?>
<calcChain xmlns="http://schemas.openxmlformats.org/spreadsheetml/2006/main">
  <c r="FS42" i="4"/>
  <c r="FZ42" s="1"/>
  <c r="FR42"/>
  <c r="FY42" s="1"/>
  <c r="FQ42"/>
  <c r="FU42" s="1"/>
  <c r="FP42"/>
  <c r="FW42" s="1"/>
  <c r="FO42"/>
  <c r="FT42" s="1"/>
  <c r="FN42"/>
  <c r="FD42"/>
  <c r="FK42" s="1"/>
  <c r="FC42"/>
  <c r="FJ42" s="1"/>
  <c r="FB42"/>
  <c r="FI42" s="1"/>
  <c r="FA42"/>
  <c r="FH42" s="1"/>
  <c r="EZ42"/>
  <c r="FE42" s="1"/>
  <c r="EY42"/>
  <c r="EO42"/>
  <c r="EV42" s="1"/>
  <c r="EN42"/>
  <c r="EU42" s="1"/>
  <c r="EM42"/>
  <c r="EQ42" s="1"/>
  <c r="EL42"/>
  <c r="ES42" s="1"/>
  <c r="EK42"/>
  <c r="EP42" s="1"/>
  <c r="EJ42"/>
  <c r="FZ40"/>
  <c r="FY40"/>
  <c r="FX40"/>
  <c r="FW40"/>
  <c r="FV40"/>
  <c r="FU40"/>
  <c r="FT40"/>
  <c r="FK40"/>
  <c r="FJ40"/>
  <c r="FI40"/>
  <c r="FH40"/>
  <c r="FG40"/>
  <c r="FF40"/>
  <c r="FE40"/>
  <c r="EV40"/>
  <c r="EU40"/>
  <c r="ET40"/>
  <c r="ES40"/>
  <c r="ER40"/>
  <c r="EQ40"/>
  <c r="EP40"/>
  <c r="FZ39"/>
  <c r="FY39"/>
  <c r="FX39"/>
  <c r="FW39"/>
  <c r="FV39"/>
  <c r="FU39"/>
  <c r="FT39"/>
  <c r="FK39"/>
  <c r="FJ39"/>
  <c r="FI39"/>
  <c r="FH39"/>
  <c r="FG39"/>
  <c r="FF39"/>
  <c r="FE39"/>
  <c r="EV39"/>
  <c r="EU39"/>
  <c r="ET39"/>
  <c r="ES39"/>
  <c r="ER39"/>
  <c r="EQ39"/>
  <c r="EP39"/>
  <c r="FZ38"/>
  <c r="FY38"/>
  <c r="FX38"/>
  <c r="FW38"/>
  <c r="FV38"/>
  <c r="FU38"/>
  <c r="FT38"/>
  <c r="FK38"/>
  <c r="FJ38"/>
  <c r="FI38"/>
  <c r="FH38"/>
  <c r="FG38"/>
  <c r="FF38"/>
  <c r="FE38"/>
  <c r="EV38"/>
  <c r="EU38"/>
  <c r="ET38"/>
  <c r="ES38"/>
  <c r="ER38"/>
  <c r="EQ38"/>
  <c r="EP38"/>
  <c r="FZ37"/>
  <c r="FY37"/>
  <c r="FX37"/>
  <c r="FW37"/>
  <c r="FV37"/>
  <c r="FU37"/>
  <c r="FT37"/>
  <c r="FK37"/>
  <c r="FJ37"/>
  <c r="FI37"/>
  <c r="FH37"/>
  <c r="FG37"/>
  <c r="FF37"/>
  <c r="FE37"/>
  <c r="EV37"/>
  <c r="EU37"/>
  <c r="ET37"/>
  <c r="ES37"/>
  <c r="ER37"/>
  <c r="EQ37"/>
  <c r="EP37"/>
  <c r="FZ36"/>
  <c r="FY36"/>
  <c r="FX36"/>
  <c r="FW36"/>
  <c r="FV36"/>
  <c r="FU36"/>
  <c r="FT36"/>
  <c r="FK36"/>
  <c r="FJ36"/>
  <c r="FI36"/>
  <c r="FH36"/>
  <c r="FG36"/>
  <c r="FF36"/>
  <c r="FE36"/>
  <c r="EV36"/>
  <c r="EU36"/>
  <c r="ET36"/>
  <c r="ES36"/>
  <c r="ER36"/>
  <c r="EQ36"/>
  <c r="EP36"/>
  <c r="FZ35"/>
  <c r="FY35"/>
  <c r="FX35"/>
  <c r="FW35"/>
  <c r="FV35"/>
  <c r="FU35"/>
  <c r="FT35"/>
  <c r="FK35"/>
  <c r="FJ35"/>
  <c r="FI35"/>
  <c r="FH35"/>
  <c r="FG35"/>
  <c r="FF35"/>
  <c r="FE35"/>
  <c r="EV35"/>
  <c r="EU35"/>
  <c r="ET35"/>
  <c r="ES35"/>
  <c r="ER35"/>
  <c r="EQ35"/>
  <c r="EP35"/>
  <c r="FZ34"/>
  <c r="FY34"/>
  <c r="FX34"/>
  <c r="FW34"/>
  <c r="FV34"/>
  <c r="FU34"/>
  <c r="FT34"/>
  <c r="FK34"/>
  <c r="FJ34"/>
  <c r="FI34"/>
  <c r="FH34"/>
  <c r="FG34"/>
  <c r="FF34"/>
  <c r="FE34"/>
  <c r="EV34"/>
  <c r="EU34"/>
  <c r="ET34"/>
  <c r="ES34"/>
  <c r="ER34"/>
  <c r="EQ34"/>
  <c r="EP34"/>
  <c r="FZ33"/>
  <c r="FY33"/>
  <c r="FX33"/>
  <c r="FW33"/>
  <c r="FV33"/>
  <c r="FU33"/>
  <c r="FT33"/>
  <c r="FK33"/>
  <c r="FJ33"/>
  <c r="FI33"/>
  <c r="FH33"/>
  <c r="FG33"/>
  <c r="FF33"/>
  <c r="FE33"/>
  <c r="EV33"/>
  <c r="EU33"/>
  <c r="ET33"/>
  <c r="ES33"/>
  <c r="ER33"/>
  <c r="EQ33"/>
  <c r="EP33"/>
  <c r="FZ32"/>
  <c r="FY32"/>
  <c r="FX32"/>
  <c r="FW32"/>
  <c r="FV32"/>
  <c r="FU32"/>
  <c r="FT32"/>
  <c r="FK32"/>
  <c r="FJ32"/>
  <c r="FI32"/>
  <c r="FH32"/>
  <c r="FG32"/>
  <c r="FF32"/>
  <c r="FE32"/>
  <c r="EV32"/>
  <c r="EU32"/>
  <c r="ET32"/>
  <c r="ES32"/>
  <c r="ER32"/>
  <c r="EQ32"/>
  <c r="EP32"/>
  <c r="FZ31"/>
  <c r="FY31"/>
  <c r="FX31"/>
  <c r="FW31"/>
  <c r="FV31"/>
  <c r="FU31"/>
  <c r="FT31"/>
  <c r="FK31"/>
  <c r="FJ31"/>
  <c r="FI31"/>
  <c r="FH31"/>
  <c r="FG31"/>
  <c r="FF31"/>
  <c r="FE31"/>
  <c r="EV31"/>
  <c r="EU31"/>
  <c r="ET31"/>
  <c r="ES31"/>
  <c r="ER31"/>
  <c r="EQ31"/>
  <c r="EP31"/>
  <c r="FZ30"/>
  <c r="FY30"/>
  <c r="FX30"/>
  <c r="FW30"/>
  <c r="FV30"/>
  <c r="FU30"/>
  <c r="FT30"/>
  <c r="FK30"/>
  <c r="FJ30"/>
  <c r="FI30"/>
  <c r="FH30"/>
  <c r="FG30"/>
  <c r="FF30"/>
  <c r="FE30"/>
  <c r="EV30"/>
  <c r="EU30"/>
  <c r="ET30"/>
  <c r="ES30"/>
  <c r="ER30"/>
  <c r="EQ30"/>
  <c r="EP30"/>
  <c r="FZ29"/>
  <c r="FY29"/>
  <c r="FX29"/>
  <c r="FW29"/>
  <c r="FV29"/>
  <c r="FU29"/>
  <c r="FT29"/>
  <c r="FK29"/>
  <c r="FJ29"/>
  <c r="FI29"/>
  <c r="FH29"/>
  <c r="FG29"/>
  <c r="FF29"/>
  <c r="FE29"/>
  <c r="EV29"/>
  <c r="EU29"/>
  <c r="ET29"/>
  <c r="ES29"/>
  <c r="ER29"/>
  <c r="EQ29"/>
  <c r="EP29"/>
  <c r="FZ28"/>
  <c r="FY28"/>
  <c r="FX28"/>
  <c r="FW28"/>
  <c r="FV28"/>
  <c r="FU28"/>
  <c r="FT28"/>
  <c r="FK28"/>
  <c r="FJ28"/>
  <c r="FI28"/>
  <c r="FH28"/>
  <c r="FG28"/>
  <c r="FF28"/>
  <c r="FE28"/>
  <c r="EV28"/>
  <c r="EU28"/>
  <c r="ET28"/>
  <c r="ES28"/>
  <c r="ER28"/>
  <c r="EQ28"/>
  <c r="EP28"/>
  <c r="FZ27"/>
  <c r="FY27"/>
  <c r="FX27"/>
  <c r="FW27"/>
  <c r="FV27"/>
  <c r="FU27"/>
  <c r="FT27"/>
  <c r="FK27"/>
  <c r="FJ27"/>
  <c r="FI27"/>
  <c r="FH27"/>
  <c r="FG27"/>
  <c r="FF27"/>
  <c r="FE27"/>
  <c r="EV27"/>
  <c r="EU27"/>
  <c r="ET27"/>
  <c r="ES27"/>
  <c r="ER27"/>
  <c r="EQ27"/>
  <c r="EP27"/>
  <c r="FZ26"/>
  <c r="FY26"/>
  <c r="FX26"/>
  <c r="FW26"/>
  <c r="FV26"/>
  <c r="FU26"/>
  <c r="FT26"/>
  <c r="FK26"/>
  <c r="FJ26"/>
  <c r="FI26"/>
  <c r="FH26"/>
  <c r="FG26"/>
  <c r="FF26"/>
  <c r="FE26"/>
  <c r="EV26"/>
  <c r="EU26"/>
  <c r="ET26"/>
  <c r="ES26"/>
  <c r="ER26"/>
  <c r="EQ26"/>
  <c r="EP26"/>
  <c r="FZ25"/>
  <c r="FY25"/>
  <c r="FX25"/>
  <c r="FW25"/>
  <c r="FV25"/>
  <c r="FU25"/>
  <c r="FT25"/>
  <c r="FK25"/>
  <c r="FJ25"/>
  <c r="FI25"/>
  <c r="FH25"/>
  <c r="FG25"/>
  <c r="FF25"/>
  <c r="FE25"/>
  <c r="EV25"/>
  <c r="EU25"/>
  <c r="ET25"/>
  <c r="ES25"/>
  <c r="ER25"/>
  <c r="EQ25"/>
  <c r="EP25"/>
  <c r="FZ24"/>
  <c r="FY24"/>
  <c r="FX24"/>
  <c r="FW24"/>
  <c r="FV24"/>
  <c r="FU24"/>
  <c r="FT24"/>
  <c r="FK24"/>
  <c r="FJ24"/>
  <c r="FI24"/>
  <c r="FH24"/>
  <c r="FG24"/>
  <c r="FF24"/>
  <c r="FE24"/>
  <c r="EV24"/>
  <c r="EU24"/>
  <c r="ET24"/>
  <c r="ES24"/>
  <c r="ER24"/>
  <c r="EQ24"/>
  <c r="EP24"/>
  <c r="FZ23"/>
  <c r="FY23"/>
  <c r="FX23"/>
  <c r="FW23"/>
  <c r="FV23"/>
  <c r="FU23"/>
  <c r="FT23"/>
  <c r="FK23"/>
  <c r="FJ23"/>
  <c r="FG23"/>
  <c r="FF23"/>
  <c r="FE23"/>
  <c r="EV23"/>
  <c r="EU23"/>
  <c r="ET23"/>
  <c r="ES23"/>
  <c r="ER23"/>
  <c r="EQ23"/>
  <c r="EP23"/>
  <c r="FZ22"/>
  <c r="FY22"/>
  <c r="FX22"/>
  <c r="FW22"/>
  <c r="FV22"/>
  <c r="FU22"/>
  <c r="FT22"/>
  <c r="FK22"/>
  <c r="FJ22"/>
  <c r="FI22"/>
  <c r="FH22"/>
  <c r="FG22"/>
  <c r="FF22"/>
  <c r="FE22"/>
  <c r="EV22"/>
  <c r="EU22"/>
  <c r="ET22"/>
  <c r="ES22"/>
  <c r="ER22"/>
  <c r="EQ22"/>
  <c r="EP22"/>
  <c r="FZ21"/>
  <c r="FY21"/>
  <c r="FX21"/>
  <c r="FW21"/>
  <c r="FV21"/>
  <c r="FU21"/>
  <c r="FT21"/>
  <c r="FK21"/>
  <c r="FJ21"/>
  <c r="FI21"/>
  <c r="FH21"/>
  <c r="FG21"/>
  <c r="FF21"/>
  <c r="FE21"/>
  <c r="EV21"/>
  <c r="EU21"/>
  <c r="ET21"/>
  <c r="ES21"/>
  <c r="ER21"/>
  <c r="EQ21"/>
  <c r="EP21"/>
  <c r="FZ20"/>
  <c r="FY20"/>
  <c r="FX20"/>
  <c r="FW20"/>
  <c r="FV20"/>
  <c r="FU20"/>
  <c r="FT20"/>
  <c r="FK20"/>
  <c r="FJ20"/>
  <c r="FI20"/>
  <c r="FH20"/>
  <c r="FG20"/>
  <c r="FF20"/>
  <c r="FE20"/>
  <c r="EV20"/>
  <c r="EU20"/>
  <c r="ET20"/>
  <c r="ES20"/>
  <c r="ER20"/>
  <c r="EQ20"/>
  <c r="EP20"/>
  <c r="FZ19"/>
  <c r="FY19"/>
  <c r="FX19"/>
  <c r="FW19"/>
  <c r="FV19"/>
  <c r="FU19"/>
  <c r="FT19"/>
  <c r="FK19"/>
  <c r="FJ19"/>
  <c r="FI19"/>
  <c r="FH19"/>
  <c r="FG19"/>
  <c r="FF19"/>
  <c r="FE19"/>
  <c r="EV19"/>
  <c r="EU19"/>
  <c r="ET19"/>
  <c r="ES19"/>
  <c r="ER19"/>
  <c r="EQ19"/>
  <c r="EP19"/>
  <c r="FZ18"/>
  <c r="FY18"/>
  <c r="FX18"/>
  <c r="FW18"/>
  <c r="FV18"/>
  <c r="FU18"/>
  <c r="FT18"/>
  <c r="FK18"/>
  <c r="FJ18"/>
  <c r="FI18"/>
  <c r="FH18"/>
  <c r="FG18"/>
  <c r="FF18"/>
  <c r="FE18"/>
  <c r="EV18"/>
  <c r="EU18"/>
  <c r="ET18"/>
  <c r="ES18"/>
  <c r="ER18"/>
  <c r="EQ18"/>
  <c r="EP18"/>
  <c r="FZ17"/>
  <c r="FY17"/>
  <c r="FX17"/>
  <c r="FW17"/>
  <c r="FV17"/>
  <c r="FU17"/>
  <c r="FT17"/>
  <c r="FK17"/>
  <c r="FJ17"/>
  <c r="FI17"/>
  <c r="FH17"/>
  <c r="FG17"/>
  <c r="FF17"/>
  <c r="FE17"/>
  <c r="EV17"/>
  <c r="EU17"/>
  <c r="ET17"/>
  <c r="ES17"/>
  <c r="ER17"/>
  <c r="EQ17"/>
  <c r="EP17"/>
  <c r="FZ16"/>
  <c r="FY16"/>
  <c r="FX16"/>
  <c r="FW16"/>
  <c r="FV16"/>
  <c r="FU16"/>
  <c r="FT16"/>
  <c r="FK16"/>
  <c r="FJ16"/>
  <c r="FI16"/>
  <c r="FH16"/>
  <c r="FG16"/>
  <c r="FF16"/>
  <c r="FE16"/>
  <c r="EV16"/>
  <c r="EU16"/>
  <c r="ET16"/>
  <c r="ES16"/>
  <c r="ER16"/>
  <c r="EQ16"/>
  <c r="EP16"/>
  <c r="FZ15"/>
  <c r="FY15"/>
  <c r="FX15"/>
  <c r="FW15"/>
  <c r="FV15"/>
  <c r="FU15"/>
  <c r="FT15"/>
  <c r="FK15"/>
  <c r="FJ15"/>
  <c r="FI15"/>
  <c r="FH15"/>
  <c r="FG15"/>
  <c r="FF15"/>
  <c r="FE15"/>
  <c r="EV15"/>
  <c r="EU15"/>
  <c r="ET15"/>
  <c r="ES15"/>
  <c r="ER15"/>
  <c r="EQ15"/>
  <c r="EP15"/>
  <c r="FZ14"/>
  <c r="FY14"/>
  <c r="FX14"/>
  <c r="FW14"/>
  <c r="FV14"/>
  <c r="FU14"/>
  <c r="FT14"/>
  <c r="FK14"/>
  <c r="FJ14"/>
  <c r="FI14"/>
  <c r="FH14"/>
  <c r="FG14"/>
  <c r="FF14"/>
  <c r="FE14"/>
  <c r="EV14"/>
  <c r="EU14"/>
  <c r="ET14"/>
  <c r="ES14"/>
  <c r="ER14"/>
  <c r="EQ14"/>
  <c r="EP14"/>
  <c r="FZ13"/>
  <c r="FY13"/>
  <c r="FX13"/>
  <c r="FW13"/>
  <c r="FV13"/>
  <c r="FU13"/>
  <c r="FT13"/>
  <c r="FK13"/>
  <c r="FJ13"/>
  <c r="FI13"/>
  <c r="FH13"/>
  <c r="FG13"/>
  <c r="FF13"/>
  <c r="FE13"/>
  <c r="EV13"/>
  <c r="EU13"/>
  <c r="ET13"/>
  <c r="ES13"/>
  <c r="ER13"/>
  <c r="EQ13"/>
  <c r="EP13"/>
  <c r="FZ12"/>
  <c r="FY12"/>
  <c r="FX12"/>
  <c r="FW12"/>
  <c r="FV12"/>
  <c r="FU12"/>
  <c r="FT12"/>
  <c r="FK12"/>
  <c r="FJ12"/>
  <c r="FI12"/>
  <c r="FH12"/>
  <c r="FG12"/>
  <c r="FF12"/>
  <c r="FE12"/>
  <c r="EV12"/>
  <c r="EU12"/>
  <c r="ET12"/>
  <c r="ES12"/>
  <c r="ER12"/>
  <c r="EQ12"/>
  <c r="EP12"/>
  <c r="FZ11"/>
  <c r="FY11"/>
  <c r="FX11"/>
  <c r="FW11"/>
  <c r="FV11"/>
  <c r="FU11"/>
  <c r="FT11"/>
  <c r="FK11"/>
  <c r="FJ11"/>
  <c r="FI11"/>
  <c r="FH11"/>
  <c r="FG11"/>
  <c r="FF11"/>
  <c r="FE11"/>
  <c r="EV11"/>
  <c r="EU11"/>
  <c r="ET11"/>
  <c r="ES11"/>
  <c r="ER11"/>
  <c r="EQ11"/>
  <c r="EP11"/>
  <c r="FZ10"/>
  <c r="FY10"/>
  <c r="FX10"/>
  <c r="FW10"/>
  <c r="FV10"/>
  <c r="FU10"/>
  <c r="FT10"/>
  <c r="FK10"/>
  <c r="FJ10"/>
  <c r="FI10"/>
  <c r="FH10"/>
  <c r="FG10"/>
  <c r="FF10"/>
  <c r="FE10"/>
  <c r="EV10"/>
  <c r="EU10"/>
  <c r="ET10"/>
  <c r="ES10"/>
  <c r="ER10"/>
  <c r="EQ10"/>
  <c r="EP10"/>
  <c r="FZ9"/>
  <c r="FY9"/>
  <c r="FX9"/>
  <c r="FW9"/>
  <c r="FV9"/>
  <c r="FU9"/>
  <c r="FT9"/>
  <c r="FK9"/>
  <c r="FJ9"/>
  <c r="FI9"/>
  <c r="FH9"/>
  <c r="FG9"/>
  <c r="FF9"/>
  <c r="FE9"/>
  <c r="EV9"/>
  <c r="EU9"/>
  <c r="ET9"/>
  <c r="ES9"/>
  <c r="ER9"/>
  <c r="EQ9"/>
  <c r="EP9"/>
  <c r="FZ8"/>
  <c r="FY8"/>
  <c r="FX8"/>
  <c r="FW8"/>
  <c r="FV8"/>
  <c r="FU8"/>
  <c r="FT8"/>
  <c r="FK8"/>
  <c r="FJ8"/>
  <c r="FI8"/>
  <c r="FH8"/>
  <c r="FG8"/>
  <c r="FF8"/>
  <c r="FE8"/>
  <c r="EV8"/>
  <c r="EU8"/>
  <c r="ET8"/>
  <c r="ES8"/>
  <c r="ER8"/>
  <c r="EQ8"/>
  <c r="EP8"/>
  <c r="FZ7"/>
  <c r="FY7"/>
  <c r="FX7"/>
  <c r="FW7"/>
  <c r="FV7"/>
  <c r="FU7"/>
  <c r="FT7"/>
  <c r="FK7"/>
  <c r="FJ7"/>
  <c r="FI7"/>
  <c r="FH7"/>
  <c r="FG7"/>
  <c r="FF7"/>
  <c r="FE7"/>
  <c r="EV7"/>
  <c r="EU7"/>
  <c r="ET7"/>
  <c r="ES7"/>
  <c r="ER7"/>
  <c r="EQ7"/>
  <c r="EP7"/>
  <c r="FZ6"/>
  <c r="FY6"/>
  <c r="FX6"/>
  <c r="FW6"/>
  <c r="FV6"/>
  <c r="FU6"/>
  <c r="FT6"/>
  <c r="FK6"/>
  <c r="FJ6"/>
  <c r="FI6"/>
  <c r="FH6"/>
  <c r="FG6"/>
  <c r="FF6"/>
  <c r="FE6"/>
  <c r="EV6"/>
  <c r="EU6"/>
  <c r="ET6"/>
  <c r="ES6"/>
  <c r="ER6"/>
  <c r="EQ6"/>
  <c r="EP6"/>
  <c r="ER42" l="1"/>
  <c r="ET42"/>
  <c r="FF42"/>
  <c r="FV42"/>
  <c r="FX42"/>
  <c r="FG42"/>
  <c r="N35" i="10"/>
  <c r="M35"/>
  <c r="L35"/>
  <c r="K35"/>
  <c r="J35"/>
  <c r="I35"/>
  <c r="H35"/>
  <c r="N34"/>
  <c r="M34"/>
  <c r="L34"/>
  <c r="K34"/>
  <c r="J34"/>
  <c r="I34"/>
  <c r="H34"/>
  <c r="N33"/>
  <c r="M33"/>
  <c r="L33"/>
  <c r="K33"/>
  <c r="J33"/>
  <c r="I33"/>
  <c r="H33"/>
  <c r="N32"/>
  <c r="M32"/>
  <c r="L32"/>
  <c r="K32"/>
  <c r="J32"/>
  <c r="I32"/>
  <c r="H32"/>
  <c r="N31"/>
  <c r="M31"/>
  <c r="L31"/>
  <c r="K31"/>
  <c r="J31"/>
  <c r="I31"/>
  <c r="H31"/>
  <c r="N30"/>
  <c r="M30"/>
  <c r="L30"/>
  <c r="K30"/>
  <c r="J30"/>
  <c r="I30"/>
  <c r="H30"/>
  <c r="N29"/>
  <c r="M29"/>
  <c r="L29"/>
  <c r="K29"/>
  <c r="J29"/>
  <c r="I29"/>
  <c r="H29"/>
  <c r="N28"/>
  <c r="M28"/>
  <c r="L28"/>
  <c r="K28"/>
  <c r="J28"/>
  <c r="I28"/>
  <c r="H28"/>
  <c r="N27"/>
  <c r="M27"/>
  <c r="L27"/>
  <c r="K27"/>
  <c r="J27"/>
  <c r="I27"/>
  <c r="H27"/>
  <c r="N26"/>
  <c r="M26"/>
  <c r="L26"/>
  <c r="K26"/>
  <c r="J26"/>
  <c r="I26"/>
  <c r="H26"/>
  <c r="N25"/>
  <c r="M25"/>
  <c r="L25"/>
  <c r="K25"/>
  <c r="J25"/>
  <c r="I25"/>
  <c r="H25"/>
  <c r="N24"/>
  <c r="M24"/>
  <c r="L24"/>
  <c r="K24"/>
  <c r="J24"/>
  <c r="I24"/>
  <c r="H24"/>
  <c r="N23"/>
  <c r="M23"/>
  <c r="L23"/>
  <c r="K23"/>
  <c r="J23"/>
  <c r="I23"/>
  <c r="H23"/>
  <c r="N22"/>
  <c r="M22"/>
  <c r="L22"/>
  <c r="K22"/>
  <c r="J22"/>
  <c r="I22"/>
  <c r="H22"/>
  <c r="N21"/>
  <c r="M21"/>
  <c r="L21"/>
  <c r="K21"/>
  <c r="J21"/>
  <c r="I21"/>
  <c r="H21"/>
  <c r="N20"/>
  <c r="M20"/>
  <c r="L20"/>
  <c r="K20"/>
  <c r="J20"/>
  <c r="I20"/>
  <c r="H20"/>
  <c r="N19"/>
  <c r="M19"/>
  <c r="L19"/>
  <c r="K19"/>
  <c r="J19"/>
  <c r="I19"/>
  <c r="H19"/>
  <c r="N18"/>
  <c r="M18"/>
  <c r="L18"/>
  <c r="K18"/>
  <c r="J18"/>
  <c r="I18"/>
  <c r="H18"/>
  <c r="N17"/>
  <c r="M17"/>
  <c r="L17"/>
  <c r="K17"/>
  <c r="J17"/>
  <c r="I17"/>
  <c r="H17"/>
  <c r="N16"/>
  <c r="M16"/>
  <c r="L16"/>
  <c r="K16"/>
  <c r="J16"/>
  <c r="I16"/>
  <c r="H16"/>
  <c r="N15"/>
  <c r="M15"/>
  <c r="L15"/>
  <c r="K15"/>
  <c r="J15"/>
  <c r="I15"/>
  <c r="H15"/>
  <c r="N14"/>
  <c r="M14"/>
  <c r="L14"/>
  <c r="K14"/>
  <c r="J14"/>
  <c r="I14"/>
  <c r="H14"/>
  <c r="N13"/>
  <c r="M13"/>
  <c r="L13"/>
  <c r="K13"/>
  <c r="J13"/>
  <c r="I13"/>
  <c r="H13"/>
  <c r="N12"/>
  <c r="M12"/>
  <c r="L12"/>
  <c r="K12"/>
  <c r="J12"/>
  <c r="I12"/>
  <c r="H12"/>
  <c r="N11"/>
  <c r="M11"/>
  <c r="L11"/>
  <c r="K11"/>
  <c r="J11"/>
  <c r="I11"/>
  <c r="H11"/>
  <c r="N10"/>
  <c r="M10"/>
  <c r="L10"/>
  <c r="K10"/>
  <c r="J10"/>
  <c r="I10"/>
  <c r="H10"/>
  <c r="N9"/>
  <c r="M9"/>
  <c r="L9"/>
  <c r="K9"/>
  <c r="J9"/>
  <c r="I9"/>
  <c r="H9"/>
  <c r="N8"/>
  <c r="M8"/>
  <c r="L8"/>
  <c r="K8"/>
  <c r="J8"/>
  <c r="I8"/>
  <c r="H8"/>
  <c r="N7"/>
  <c r="M7"/>
  <c r="L7"/>
  <c r="K7"/>
  <c r="J7"/>
  <c r="I7"/>
  <c r="H7"/>
  <c r="N6"/>
  <c r="M6"/>
  <c r="L6"/>
  <c r="K6"/>
  <c r="J6"/>
  <c r="I6"/>
  <c r="H6"/>
  <c r="N28" i="9"/>
  <c r="M28"/>
  <c r="L28"/>
  <c r="K28"/>
  <c r="J28"/>
  <c r="I28"/>
  <c r="H28"/>
  <c r="N27"/>
  <c r="M27"/>
  <c r="L27"/>
  <c r="K27"/>
  <c r="J27"/>
  <c r="I27"/>
  <c r="H27"/>
  <c r="N26"/>
  <c r="M26"/>
  <c r="L26"/>
  <c r="K26"/>
  <c r="J26"/>
  <c r="I26"/>
  <c r="H26"/>
  <c r="N25"/>
  <c r="M25"/>
  <c r="L25"/>
  <c r="K25"/>
  <c r="J25"/>
  <c r="I25"/>
  <c r="H25"/>
  <c r="N24"/>
  <c r="M24"/>
  <c r="L24"/>
  <c r="K24"/>
  <c r="J24"/>
  <c r="I24"/>
  <c r="H24"/>
  <c r="N23"/>
  <c r="M23"/>
  <c r="L23"/>
  <c r="K23"/>
  <c r="J23"/>
  <c r="I23"/>
  <c r="H23"/>
  <c r="N22"/>
  <c r="M22"/>
  <c r="L22"/>
  <c r="K22"/>
  <c r="J22"/>
  <c r="I22"/>
  <c r="H22"/>
  <c r="N21"/>
  <c r="M21"/>
  <c r="L21"/>
  <c r="K21"/>
  <c r="J21"/>
  <c r="I21"/>
  <c r="H21"/>
  <c r="N20"/>
  <c r="M20"/>
  <c r="L20"/>
  <c r="K20"/>
  <c r="J20"/>
  <c r="I20"/>
  <c r="H20"/>
  <c r="N19"/>
  <c r="M19"/>
  <c r="L19"/>
  <c r="K19"/>
  <c r="J19"/>
  <c r="I19"/>
  <c r="H19"/>
  <c r="N18"/>
  <c r="M18"/>
  <c r="L18"/>
  <c r="K18"/>
  <c r="J18"/>
  <c r="I18"/>
  <c r="H18"/>
  <c r="N17"/>
  <c r="M17"/>
  <c r="L17"/>
  <c r="K17"/>
  <c r="J17"/>
  <c r="I17"/>
  <c r="H17"/>
  <c r="N16"/>
  <c r="M16"/>
  <c r="L16"/>
  <c r="K16"/>
  <c r="J16"/>
  <c r="I16"/>
  <c r="H16"/>
  <c r="N15"/>
  <c r="M15"/>
  <c r="L15"/>
  <c r="K15"/>
  <c r="J15"/>
  <c r="I15"/>
  <c r="H15"/>
  <c r="N14"/>
  <c r="M14"/>
  <c r="L14"/>
  <c r="K14"/>
  <c r="J14"/>
  <c r="I14"/>
  <c r="H14"/>
  <c r="N13"/>
  <c r="M13"/>
  <c r="L13"/>
  <c r="K13"/>
  <c r="J13"/>
  <c r="I13"/>
  <c r="H13"/>
  <c r="N12"/>
  <c r="M12"/>
  <c r="L12"/>
  <c r="K12"/>
  <c r="J12"/>
  <c r="I12"/>
  <c r="H12"/>
  <c r="N11"/>
  <c r="M11"/>
  <c r="L11"/>
  <c r="K11"/>
  <c r="J11"/>
  <c r="I11"/>
  <c r="H11"/>
  <c r="N10"/>
  <c r="M10"/>
  <c r="L10"/>
  <c r="K10"/>
  <c r="J10"/>
  <c r="I10"/>
  <c r="H10"/>
  <c r="N9"/>
  <c r="M9"/>
  <c r="L9"/>
  <c r="K9"/>
  <c r="J9"/>
  <c r="I9"/>
  <c r="H9"/>
  <c r="N8"/>
  <c r="M8"/>
  <c r="L8"/>
  <c r="K8"/>
  <c r="J8"/>
  <c r="I8"/>
  <c r="H8"/>
  <c r="N7"/>
  <c r="M7"/>
  <c r="L7"/>
  <c r="K7"/>
  <c r="J7"/>
  <c r="I7"/>
  <c r="H7"/>
  <c r="N6"/>
  <c r="M6"/>
  <c r="L6"/>
  <c r="K6"/>
  <c r="J6"/>
  <c r="I6"/>
  <c r="H6"/>
  <c r="H6" i="8"/>
  <c r="I6"/>
  <c r="J6"/>
  <c r="K6"/>
  <c r="L6"/>
  <c r="M6"/>
  <c r="N6"/>
  <c r="H7"/>
  <c r="I7"/>
  <c r="J7"/>
  <c r="K7"/>
  <c r="L7"/>
  <c r="M7"/>
  <c r="N7"/>
  <c r="H8"/>
  <c r="I8"/>
  <c r="J8"/>
  <c r="K8"/>
  <c r="L8"/>
  <c r="M8"/>
  <c r="N8"/>
  <c r="H9"/>
  <c r="I9"/>
  <c r="J9"/>
  <c r="K9"/>
  <c r="L9"/>
  <c r="M9"/>
  <c r="N9"/>
  <c r="H10"/>
  <c r="I10"/>
  <c r="J10"/>
  <c r="K10"/>
  <c r="L10"/>
  <c r="M10"/>
  <c r="N10"/>
  <c r="H11"/>
  <c r="I11"/>
  <c r="J11"/>
  <c r="K11"/>
  <c r="L11"/>
  <c r="M11"/>
  <c r="N11"/>
  <c r="H12"/>
  <c r="I12"/>
  <c r="J12"/>
  <c r="K12"/>
  <c r="L12"/>
  <c r="M12"/>
  <c r="N12"/>
  <c r="H13"/>
  <c r="I13"/>
  <c r="J13"/>
  <c r="K13"/>
  <c r="L13"/>
  <c r="M13"/>
  <c r="N13"/>
  <c r="H14"/>
  <c r="I14"/>
  <c r="J14"/>
  <c r="K14"/>
  <c r="L14"/>
  <c r="M14"/>
  <c r="N14"/>
  <c r="H15"/>
  <c r="I15"/>
  <c r="J15"/>
  <c r="K15"/>
  <c r="L15"/>
  <c r="M15"/>
  <c r="N15"/>
  <c r="H16"/>
  <c r="I16"/>
  <c r="J16"/>
  <c r="K16"/>
  <c r="L16"/>
  <c r="M16"/>
  <c r="N16"/>
  <c r="H17"/>
  <c r="I17"/>
  <c r="J17"/>
  <c r="K17"/>
  <c r="L17"/>
  <c r="M17"/>
  <c r="N17"/>
  <c r="H18"/>
  <c r="I18"/>
  <c r="J18"/>
  <c r="K18"/>
  <c r="L18"/>
  <c r="M18"/>
  <c r="N18"/>
  <c r="H19"/>
  <c r="I19"/>
  <c r="J19"/>
  <c r="K19"/>
  <c r="L19"/>
  <c r="M19"/>
  <c r="N19"/>
  <c r="H20"/>
  <c r="I20"/>
  <c r="J20"/>
  <c r="K20"/>
  <c r="L20"/>
  <c r="M20"/>
  <c r="N20"/>
  <c r="H21"/>
  <c r="I21"/>
  <c r="J21"/>
  <c r="K21"/>
  <c r="L21"/>
  <c r="M21"/>
  <c r="N21"/>
  <c r="H22"/>
  <c r="I22"/>
  <c r="J22"/>
  <c r="K22"/>
  <c r="L22"/>
  <c r="M22"/>
  <c r="N22"/>
  <c r="H23"/>
  <c r="I23"/>
  <c r="J23"/>
  <c r="K23"/>
  <c r="L23"/>
  <c r="M23"/>
  <c r="N23"/>
  <c r="H24"/>
  <c r="I24"/>
  <c r="J24"/>
  <c r="K24"/>
  <c r="L24"/>
  <c r="M24"/>
  <c r="N24"/>
  <c r="H25"/>
  <c r="I25"/>
  <c r="J25"/>
  <c r="K25"/>
  <c r="L25"/>
  <c r="M25"/>
  <c r="N25"/>
  <c r="H26"/>
  <c r="I26"/>
  <c r="J26"/>
  <c r="K26"/>
  <c r="L26"/>
  <c r="M26"/>
  <c r="N26"/>
  <c r="H27"/>
  <c r="I27"/>
  <c r="J27"/>
  <c r="K27"/>
  <c r="L27"/>
  <c r="M27"/>
  <c r="N27"/>
  <c r="H28"/>
  <c r="I28"/>
  <c r="J28"/>
  <c r="K28"/>
  <c r="L28"/>
  <c r="M28"/>
  <c r="N28"/>
  <c r="H29"/>
  <c r="I29"/>
  <c r="J29"/>
  <c r="K29"/>
  <c r="L29"/>
  <c r="M29"/>
  <c r="N29"/>
  <c r="H30"/>
  <c r="I30"/>
  <c r="J30"/>
  <c r="K30"/>
  <c r="L30"/>
  <c r="M30"/>
  <c r="N30"/>
  <c r="H31"/>
  <c r="I31"/>
  <c r="J31"/>
  <c r="K31"/>
  <c r="L31"/>
  <c r="M31"/>
  <c r="N31"/>
  <c r="H32"/>
  <c r="I32"/>
  <c r="J32"/>
  <c r="K32"/>
  <c r="L32"/>
  <c r="M32"/>
  <c r="N32"/>
  <c r="H33"/>
  <c r="I33"/>
  <c r="J33"/>
  <c r="K33"/>
  <c r="L33"/>
  <c r="M33"/>
  <c r="N33"/>
  <c r="H34"/>
  <c r="I34"/>
  <c r="J34"/>
  <c r="K34"/>
  <c r="L34"/>
  <c r="M34"/>
  <c r="N34"/>
  <c r="H35"/>
  <c r="I35"/>
  <c r="J35"/>
  <c r="K35"/>
  <c r="L35"/>
  <c r="M35"/>
  <c r="N35"/>
  <c r="H40"/>
  <c r="I40"/>
  <c r="J40"/>
  <c r="K40"/>
  <c r="L40"/>
  <c r="M40"/>
  <c r="N40"/>
  <c r="EL41" i="5" l="1"/>
  <c r="EK41"/>
  <c r="EJ41"/>
  <c r="EI41"/>
  <c r="DW41"/>
  <c r="DV41"/>
  <c r="DU41"/>
  <c r="DT41"/>
  <c r="DS41"/>
  <c r="DR41"/>
  <c r="CS41"/>
  <c r="CR41"/>
  <c r="CQ41"/>
  <c r="CP41"/>
  <c r="CD41"/>
  <c r="CC41"/>
  <c r="CB41"/>
  <c r="CA41"/>
  <c r="BO41"/>
  <c r="BN41"/>
  <c r="BM41"/>
  <c r="BL41"/>
  <c r="AZ41"/>
  <c r="AY41"/>
  <c r="AX41"/>
  <c r="AW41"/>
  <c r="AK41"/>
  <c r="AJ41"/>
  <c r="AI41"/>
  <c r="AH41"/>
  <c r="V41"/>
  <c r="U41"/>
  <c r="T41"/>
  <c r="S41"/>
  <c r="G41"/>
  <c r="F41"/>
  <c r="E41"/>
  <c r="D41"/>
  <c r="ES40"/>
  <c r="ER40"/>
  <c r="EQ40"/>
  <c r="EP40"/>
  <c r="EO40"/>
  <c r="EN40"/>
  <c r="EM40"/>
  <c r="ED40"/>
  <c r="EC40"/>
  <c r="EB40"/>
  <c r="EA40"/>
  <c r="DZ40"/>
  <c r="DY40"/>
  <c r="DX40"/>
  <c r="DO40"/>
  <c r="DN40"/>
  <c r="DM40"/>
  <c r="DL40"/>
  <c r="DK40"/>
  <c r="DJ40"/>
  <c r="DI40"/>
  <c r="CZ40"/>
  <c r="CY40"/>
  <c r="CX40"/>
  <c r="CW40"/>
  <c r="CV40"/>
  <c r="CU40"/>
  <c r="CT40"/>
  <c r="CK40"/>
  <c r="CJ40"/>
  <c r="CI40"/>
  <c r="CH40"/>
  <c r="CG40"/>
  <c r="CF40"/>
  <c r="CE40"/>
  <c r="BV40"/>
  <c r="BU40"/>
  <c r="BT40"/>
  <c r="BS40"/>
  <c r="BR40"/>
  <c r="BQ40"/>
  <c r="BP40"/>
  <c r="BG40"/>
  <c r="BF40"/>
  <c r="BE40"/>
  <c r="BD40"/>
  <c r="BC40"/>
  <c r="BB40"/>
  <c r="BA40"/>
  <c r="AR40"/>
  <c r="AQ40"/>
  <c r="AP40"/>
  <c r="AO40"/>
  <c r="AN40"/>
  <c r="AM40"/>
  <c r="AL40"/>
  <c r="AC40"/>
  <c r="AB40"/>
  <c r="AA40"/>
  <c r="Z40"/>
  <c r="Y40"/>
  <c r="X40"/>
  <c r="W40"/>
  <c r="N40"/>
  <c r="M40"/>
  <c r="L40"/>
  <c r="K40"/>
  <c r="J40"/>
  <c r="I40"/>
  <c r="H40"/>
  <c r="ES39"/>
  <c r="ER39"/>
  <c r="EQ39"/>
  <c r="EP39"/>
  <c r="EO39"/>
  <c r="EN39"/>
  <c r="EM39"/>
  <c r="ED39"/>
  <c r="EC39"/>
  <c r="EB39"/>
  <c r="EA39"/>
  <c r="DZ39"/>
  <c r="DY39"/>
  <c r="DX39"/>
  <c r="DO39"/>
  <c r="DN39"/>
  <c r="DM39"/>
  <c r="DL39"/>
  <c r="DK39"/>
  <c r="DJ39"/>
  <c r="DI39"/>
  <c r="CZ39"/>
  <c r="CY39"/>
  <c r="CX39"/>
  <c r="CW39"/>
  <c r="CV39"/>
  <c r="CU39"/>
  <c r="CT39"/>
  <c r="CK39"/>
  <c r="CJ39"/>
  <c r="CI39"/>
  <c r="CH39"/>
  <c r="CG39"/>
  <c r="CF39"/>
  <c r="CE39"/>
  <c r="BV39"/>
  <c r="BU39"/>
  <c r="BT39"/>
  <c r="BS39"/>
  <c r="BR39"/>
  <c r="BQ39"/>
  <c r="BP39"/>
  <c r="BG39"/>
  <c r="BF39"/>
  <c r="BE39"/>
  <c r="BD39"/>
  <c r="BC39"/>
  <c r="BB39"/>
  <c r="BA39"/>
  <c r="AR39"/>
  <c r="AQ39"/>
  <c r="AP39"/>
  <c r="AO39"/>
  <c r="AN39"/>
  <c r="AM39"/>
  <c r="AL39"/>
  <c r="AC39"/>
  <c r="AB39"/>
  <c r="AA39"/>
  <c r="Z39"/>
  <c r="Y39"/>
  <c r="X39"/>
  <c r="W39"/>
  <c r="N39"/>
  <c r="M39"/>
  <c r="L39"/>
  <c r="K39"/>
  <c r="J39"/>
  <c r="I39"/>
  <c r="H39"/>
  <c r="ES38"/>
  <c r="ER38"/>
  <c r="EQ38"/>
  <c r="EP38"/>
  <c r="EO38"/>
  <c r="EN38"/>
  <c r="EM38"/>
  <c r="ED38"/>
  <c r="EC38"/>
  <c r="EB38"/>
  <c r="EA38"/>
  <c r="DZ38"/>
  <c r="DY38"/>
  <c r="DX38"/>
  <c r="DO38"/>
  <c r="DN38"/>
  <c r="DM38"/>
  <c r="DL38"/>
  <c r="DK38"/>
  <c r="DJ38"/>
  <c r="DI38"/>
  <c r="CZ38"/>
  <c r="CY38"/>
  <c r="CX38"/>
  <c r="CW38"/>
  <c r="CV38"/>
  <c r="CU38"/>
  <c r="CT38"/>
  <c r="CK38"/>
  <c r="CJ38"/>
  <c r="CI38"/>
  <c r="CH38"/>
  <c r="CG38"/>
  <c r="CF38"/>
  <c r="CE38"/>
  <c r="BV38"/>
  <c r="BU38"/>
  <c r="BT38"/>
  <c r="BS38"/>
  <c r="BR38"/>
  <c r="BQ38"/>
  <c r="BP38"/>
  <c r="BG38"/>
  <c r="BF38"/>
  <c r="BE38"/>
  <c r="BD38"/>
  <c r="BC38"/>
  <c r="BB38"/>
  <c r="BA38"/>
  <c r="AR38"/>
  <c r="AQ38"/>
  <c r="AP38"/>
  <c r="AO38"/>
  <c r="AN38"/>
  <c r="AM38"/>
  <c r="AL38"/>
  <c r="AC38"/>
  <c r="AB38"/>
  <c r="AA38"/>
  <c r="Z38"/>
  <c r="Y38"/>
  <c r="X38"/>
  <c r="W38"/>
  <c r="N38"/>
  <c r="M38"/>
  <c r="L38"/>
  <c r="K38"/>
  <c r="J38"/>
  <c r="I38"/>
  <c r="H38"/>
  <c r="ES37"/>
  <c r="ER37"/>
  <c r="EQ37"/>
  <c r="EP37"/>
  <c r="EO37"/>
  <c r="EN37"/>
  <c r="EM37"/>
  <c r="ED37"/>
  <c r="EC37"/>
  <c r="EB37"/>
  <c r="EA37"/>
  <c r="DZ37"/>
  <c r="DY37"/>
  <c r="DX37"/>
  <c r="DO37"/>
  <c r="DN37"/>
  <c r="DM37"/>
  <c r="DL37"/>
  <c r="DK37"/>
  <c r="DJ37"/>
  <c r="DI37"/>
  <c r="CZ37"/>
  <c r="CY37"/>
  <c r="CX37"/>
  <c r="CW37"/>
  <c r="CV37"/>
  <c r="CU37"/>
  <c r="CT37"/>
  <c r="CK37"/>
  <c r="CJ37"/>
  <c r="CI37"/>
  <c r="CH37"/>
  <c r="CG37"/>
  <c r="CF37"/>
  <c r="CE37"/>
  <c r="BV37"/>
  <c r="BU37"/>
  <c r="BT37"/>
  <c r="BS37"/>
  <c r="BR37"/>
  <c r="BQ37"/>
  <c r="BP37"/>
  <c r="BG37"/>
  <c r="BF37"/>
  <c r="BE37"/>
  <c r="BD37"/>
  <c r="BC37"/>
  <c r="BB37"/>
  <c r="BA37"/>
  <c r="AR37"/>
  <c r="AQ37"/>
  <c r="AP37"/>
  <c r="AO37"/>
  <c r="AN37"/>
  <c r="AM37"/>
  <c r="AL37"/>
  <c r="AC37"/>
  <c r="AB37"/>
  <c r="AA37"/>
  <c r="Z37"/>
  <c r="Y37"/>
  <c r="X37"/>
  <c r="W37"/>
  <c r="N37"/>
  <c r="M37"/>
  <c r="L37"/>
  <c r="K37"/>
  <c r="J37"/>
  <c r="I37"/>
  <c r="H37"/>
  <c r="ES36"/>
  <c r="ER36"/>
  <c r="EQ36"/>
  <c r="EP36"/>
  <c r="EO36"/>
  <c r="EN36"/>
  <c r="EM36"/>
  <c r="ED36"/>
  <c r="EC36"/>
  <c r="EB36"/>
  <c r="EA36"/>
  <c r="DZ36"/>
  <c r="DY36"/>
  <c r="DX36"/>
  <c r="DO36"/>
  <c r="DN36"/>
  <c r="DM36"/>
  <c r="DL36"/>
  <c r="DK36"/>
  <c r="DJ36"/>
  <c r="DI36"/>
  <c r="CZ36"/>
  <c r="CY36"/>
  <c r="CX36"/>
  <c r="CW36"/>
  <c r="CV36"/>
  <c r="CU36"/>
  <c r="CT36"/>
  <c r="CK36"/>
  <c r="CJ36"/>
  <c r="CI36"/>
  <c r="CH36"/>
  <c r="CG36"/>
  <c r="CF36"/>
  <c r="CE36"/>
  <c r="BV36"/>
  <c r="BU36"/>
  <c r="BT36"/>
  <c r="BS36"/>
  <c r="BR36"/>
  <c r="BQ36"/>
  <c r="BP36"/>
  <c r="BG36"/>
  <c r="BF36"/>
  <c r="BE36"/>
  <c r="BD36"/>
  <c r="BC36"/>
  <c r="BB36"/>
  <c r="BA36"/>
  <c r="AR36"/>
  <c r="AQ36"/>
  <c r="AP36"/>
  <c r="AO36"/>
  <c r="AN36"/>
  <c r="AM36"/>
  <c r="AL36"/>
  <c r="AC36"/>
  <c r="AB36"/>
  <c r="AA36"/>
  <c r="Z36"/>
  <c r="Y36"/>
  <c r="X36"/>
  <c r="W36"/>
  <c r="N36"/>
  <c r="M36"/>
  <c r="L36"/>
  <c r="K36"/>
  <c r="J36"/>
  <c r="I36"/>
  <c r="H36"/>
  <c r="ES35"/>
  <c r="ER35"/>
  <c r="EQ35"/>
  <c r="EP35"/>
  <c r="EO35"/>
  <c r="EN35"/>
  <c r="EM35"/>
  <c r="ED35"/>
  <c r="EC35"/>
  <c r="EB35"/>
  <c r="EA35"/>
  <c r="DZ35"/>
  <c r="DY35"/>
  <c r="DX35"/>
  <c r="DO35"/>
  <c r="DN35"/>
  <c r="DM35"/>
  <c r="DL35"/>
  <c r="DK35"/>
  <c r="DJ35"/>
  <c r="DI35"/>
  <c r="CZ35"/>
  <c r="CY35"/>
  <c r="CX35"/>
  <c r="CW35"/>
  <c r="CV35"/>
  <c r="CU35"/>
  <c r="CT35"/>
  <c r="CK35"/>
  <c r="CJ35"/>
  <c r="CI35"/>
  <c r="CH35"/>
  <c r="CG35"/>
  <c r="CF35"/>
  <c r="CE35"/>
  <c r="BV35"/>
  <c r="BU35"/>
  <c r="BT35"/>
  <c r="BS35"/>
  <c r="BR35"/>
  <c r="BQ35"/>
  <c r="BP35"/>
  <c r="BG35"/>
  <c r="BF35"/>
  <c r="BE35"/>
  <c r="BD35"/>
  <c r="BC35"/>
  <c r="BB35"/>
  <c r="BA35"/>
  <c r="AR35"/>
  <c r="AQ35"/>
  <c r="AP35"/>
  <c r="AO35"/>
  <c r="AN35"/>
  <c r="AM35"/>
  <c r="AL35"/>
  <c r="AC35"/>
  <c r="AB35"/>
  <c r="AA35"/>
  <c r="Z35"/>
  <c r="Y35"/>
  <c r="X35"/>
  <c r="W35"/>
  <c r="N35"/>
  <c r="M35"/>
  <c r="L35"/>
  <c r="K35"/>
  <c r="J35"/>
  <c r="I35"/>
  <c r="H35"/>
  <c r="ES34"/>
  <c r="ER34"/>
  <c r="EQ34"/>
  <c r="EP34"/>
  <c r="EO34"/>
  <c r="EN34"/>
  <c r="EM34"/>
  <c r="ED34"/>
  <c r="EC34"/>
  <c r="EB34"/>
  <c r="EA34"/>
  <c r="DZ34"/>
  <c r="DY34"/>
  <c r="DX34"/>
  <c r="DO34"/>
  <c r="DN34"/>
  <c r="DM34"/>
  <c r="DL34"/>
  <c r="DK34"/>
  <c r="DJ34"/>
  <c r="DI34"/>
  <c r="CZ34"/>
  <c r="CY34"/>
  <c r="CX34"/>
  <c r="CW34"/>
  <c r="CV34"/>
  <c r="CU34"/>
  <c r="CT34"/>
  <c r="CK34"/>
  <c r="CJ34"/>
  <c r="CI34"/>
  <c r="CH34"/>
  <c r="CG34"/>
  <c r="CF34"/>
  <c r="CE34"/>
  <c r="BV34"/>
  <c r="BU34"/>
  <c r="BT34"/>
  <c r="BS34"/>
  <c r="BR34"/>
  <c r="BQ34"/>
  <c r="BP34"/>
  <c r="BG34"/>
  <c r="BF34"/>
  <c r="BE34"/>
  <c r="BD34"/>
  <c r="BC34"/>
  <c r="BB34"/>
  <c r="BA34"/>
  <c r="AR34"/>
  <c r="AQ34"/>
  <c r="AP34"/>
  <c r="AO34"/>
  <c r="AN34"/>
  <c r="AM34"/>
  <c r="AL34"/>
  <c r="AC34"/>
  <c r="AB34"/>
  <c r="AA34"/>
  <c r="Z34"/>
  <c r="Y34"/>
  <c r="X34"/>
  <c r="W34"/>
  <c r="N34"/>
  <c r="M34"/>
  <c r="L34"/>
  <c r="K34"/>
  <c r="J34"/>
  <c r="I34"/>
  <c r="H34"/>
  <c r="ES33"/>
  <c r="ER33"/>
  <c r="EO33"/>
  <c r="EN33"/>
  <c r="EH33"/>
  <c r="EQ33" s="1"/>
  <c r="EG33"/>
  <c r="EP33" s="1"/>
  <c r="ED33"/>
  <c r="EC33"/>
  <c r="EB33"/>
  <c r="EA33"/>
  <c r="DZ33"/>
  <c r="DY33"/>
  <c r="DX33"/>
  <c r="DO33"/>
  <c r="DN33"/>
  <c r="DK33"/>
  <c r="DJ33"/>
  <c r="DI33"/>
  <c r="CZ33"/>
  <c r="CY33"/>
  <c r="CX33"/>
  <c r="CW33"/>
  <c r="CV33"/>
  <c r="CU33"/>
  <c r="CT33"/>
  <c r="CK33"/>
  <c r="CJ33"/>
  <c r="CI33"/>
  <c r="CH33"/>
  <c r="CG33"/>
  <c r="CF33"/>
  <c r="CE33"/>
  <c r="BV33"/>
  <c r="BU33"/>
  <c r="BT33"/>
  <c r="BS33"/>
  <c r="BR33"/>
  <c r="BQ33"/>
  <c r="BP33"/>
  <c r="BG33"/>
  <c r="BF33"/>
  <c r="BE33"/>
  <c r="BD33"/>
  <c r="BC33"/>
  <c r="BB33"/>
  <c r="BA33"/>
  <c r="AR33"/>
  <c r="AQ33"/>
  <c r="AP33"/>
  <c r="AO33"/>
  <c r="AN33"/>
  <c r="AM33"/>
  <c r="AL33"/>
  <c r="AC33"/>
  <c r="AB33"/>
  <c r="AA33"/>
  <c r="Z33"/>
  <c r="Y33"/>
  <c r="X33"/>
  <c r="W33"/>
  <c r="N33"/>
  <c r="M33"/>
  <c r="L33"/>
  <c r="K33"/>
  <c r="J33"/>
  <c r="I33"/>
  <c r="H33"/>
  <c r="ES32"/>
  <c r="ER32"/>
  <c r="EQ32"/>
  <c r="EP32"/>
  <c r="EO32"/>
  <c r="EN32"/>
  <c r="EM32"/>
  <c r="ED32"/>
  <c r="EC32"/>
  <c r="EB32"/>
  <c r="EA32"/>
  <c r="DZ32"/>
  <c r="DY32"/>
  <c r="DX32"/>
  <c r="DH32"/>
  <c r="DH41" s="1"/>
  <c r="DG32"/>
  <c r="DF32"/>
  <c r="DF41" s="1"/>
  <c r="DE32"/>
  <c r="DD32"/>
  <c r="DC32"/>
  <c r="CZ32"/>
  <c r="CY32"/>
  <c r="CX32"/>
  <c r="CW32"/>
  <c r="CV32"/>
  <c r="CU32"/>
  <c r="CT32"/>
  <c r="CK32"/>
  <c r="CJ32"/>
  <c r="CI32"/>
  <c r="CH32"/>
  <c r="CG32"/>
  <c r="CF32"/>
  <c r="CE32"/>
  <c r="BV32"/>
  <c r="BU32"/>
  <c r="BT32"/>
  <c r="BS32"/>
  <c r="BR32"/>
  <c r="BQ32"/>
  <c r="BP32"/>
  <c r="BG32"/>
  <c r="BF32"/>
  <c r="BE32"/>
  <c r="BD32"/>
  <c r="BC32"/>
  <c r="BB32"/>
  <c r="BA32"/>
  <c r="AR32"/>
  <c r="AQ32"/>
  <c r="AP32"/>
  <c r="AO32"/>
  <c r="AN32"/>
  <c r="AM32"/>
  <c r="AL32"/>
  <c r="AC32"/>
  <c r="AB32"/>
  <c r="AA32"/>
  <c r="Z32"/>
  <c r="Y32"/>
  <c r="X32"/>
  <c r="W32"/>
  <c r="N32"/>
  <c r="M32"/>
  <c r="L32"/>
  <c r="K32"/>
  <c r="J32"/>
  <c r="I32"/>
  <c r="H32"/>
  <c r="ES31"/>
  <c r="ER31"/>
  <c r="EQ31"/>
  <c r="EP31"/>
  <c r="EO31"/>
  <c r="EN31"/>
  <c r="EM31"/>
  <c r="ED31"/>
  <c r="EC31"/>
  <c r="EB31"/>
  <c r="EA31"/>
  <c r="DZ31"/>
  <c r="DY31"/>
  <c r="DX31"/>
  <c r="DO31"/>
  <c r="DN31"/>
  <c r="DM31"/>
  <c r="DL31"/>
  <c r="DK31"/>
  <c r="DJ31"/>
  <c r="DI31"/>
  <c r="CZ31"/>
  <c r="CY31"/>
  <c r="CX31"/>
  <c r="CW31"/>
  <c r="CV31"/>
  <c r="CU31"/>
  <c r="CT31"/>
  <c r="CK31"/>
  <c r="CJ31"/>
  <c r="CI31"/>
  <c r="CH31"/>
  <c r="CG31"/>
  <c r="CF31"/>
  <c r="CE31"/>
  <c r="BV31"/>
  <c r="BU31"/>
  <c r="BT31"/>
  <c r="BS31"/>
  <c r="BR31"/>
  <c r="BQ31"/>
  <c r="BP31"/>
  <c r="BG31"/>
  <c r="BF31"/>
  <c r="BE31"/>
  <c r="BD31"/>
  <c r="BC31"/>
  <c r="BB31"/>
  <c r="BA31"/>
  <c r="AR31"/>
  <c r="AQ31"/>
  <c r="AP31"/>
  <c r="AO31"/>
  <c r="AN31"/>
  <c r="AM31"/>
  <c r="AL31"/>
  <c r="AC31"/>
  <c r="AB31"/>
  <c r="AA31"/>
  <c r="Z31"/>
  <c r="Y31"/>
  <c r="X31"/>
  <c r="W31"/>
  <c r="N31"/>
  <c r="M31"/>
  <c r="L31"/>
  <c r="K31"/>
  <c r="J31"/>
  <c r="I31"/>
  <c r="H31"/>
  <c r="ES30"/>
  <c r="ER30"/>
  <c r="EQ30"/>
  <c r="EP30"/>
  <c r="EO30"/>
  <c r="EN30"/>
  <c r="EM30"/>
  <c r="ED30"/>
  <c r="EC30"/>
  <c r="EB30"/>
  <c r="EA30"/>
  <c r="DZ30"/>
  <c r="DY30"/>
  <c r="DX30"/>
  <c r="DO30"/>
  <c r="DN30"/>
  <c r="DM30"/>
  <c r="DL30"/>
  <c r="DK30"/>
  <c r="DJ30"/>
  <c r="DI30"/>
  <c r="CZ30"/>
  <c r="CY30"/>
  <c r="CV30"/>
  <c r="CU30"/>
  <c r="CT30"/>
  <c r="CK30"/>
  <c r="CJ30"/>
  <c r="CI30"/>
  <c r="CH30"/>
  <c r="CG30"/>
  <c r="CF30"/>
  <c r="CE30"/>
  <c r="BV30"/>
  <c r="BU30"/>
  <c r="BT30"/>
  <c r="BS30"/>
  <c r="BR30"/>
  <c r="BQ30"/>
  <c r="BP30"/>
  <c r="BG30"/>
  <c r="BF30"/>
  <c r="BE30"/>
  <c r="BD30"/>
  <c r="BC30"/>
  <c r="BB30"/>
  <c r="BA30"/>
  <c r="AR30"/>
  <c r="AQ30"/>
  <c r="AP30"/>
  <c r="AO30"/>
  <c r="AN30"/>
  <c r="AM30"/>
  <c r="AL30"/>
  <c r="AC30"/>
  <c r="AB30"/>
  <c r="AA30"/>
  <c r="Z30"/>
  <c r="Y30"/>
  <c r="X30"/>
  <c r="W30"/>
  <c r="N30"/>
  <c r="M30"/>
  <c r="L30"/>
  <c r="K30"/>
  <c r="J30"/>
  <c r="I30"/>
  <c r="H30"/>
  <c r="ES29"/>
  <c r="ER29"/>
  <c r="EO29"/>
  <c r="EN29"/>
  <c r="EM29"/>
  <c r="ED29"/>
  <c r="EC29"/>
  <c r="EB29"/>
  <c r="EA29"/>
  <c r="DZ29"/>
  <c r="DY29"/>
  <c r="DX29"/>
  <c r="DO29"/>
  <c r="DN29"/>
  <c r="DM29"/>
  <c r="DL29"/>
  <c r="DK29"/>
  <c r="DJ29"/>
  <c r="DI29"/>
  <c r="CZ29"/>
  <c r="CY29"/>
  <c r="CX29"/>
  <c r="CW29"/>
  <c r="CV29"/>
  <c r="CU29"/>
  <c r="CT29"/>
  <c r="CK29"/>
  <c r="CJ29"/>
  <c r="CI29"/>
  <c r="CH29"/>
  <c r="CG29"/>
  <c r="CF29"/>
  <c r="CE29"/>
  <c r="BV29"/>
  <c r="BU29"/>
  <c r="BT29"/>
  <c r="BS29"/>
  <c r="BR29"/>
  <c r="BQ29"/>
  <c r="BP29"/>
  <c r="BG29"/>
  <c r="BF29"/>
  <c r="BE29"/>
  <c r="BD29"/>
  <c r="BC29"/>
  <c r="BB29"/>
  <c r="BA29"/>
  <c r="AR29"/>
  <c r="AQ29"/>
  <c r="AP29"/>
  <c r="AO29"/>
  <c r="AN29"/>
  <c r="AM29"/>
  <c r="AL29"/>
  <c r="AC29"/>
  <c r="AB29"/>
  <c r="AA29"/>
  <c r="Z29"/>
  <c r="Y29"/>
  <c r="X29"/>
  <c r="W29"/>
  <c r="N29"/>
  <c r="M29"/>
  <c r="L29"/>
  <c r="K29"/>
  <c r="J29"/>
  <c r="I29"/>
  <c r="H29"/>
  <c r="ES28"/>
  <c r="ER28"/>
  <c r="EQ28"/>
  <c r="EP28"/>
  <c r="EO28"/>
  <c r="EN28"/>
  <c r="EM28"/>
  <c r="ED28"/>
  <c r="EC28"/>
  <c r="EB28"/>
  <c r="EA28"/>
  <c r="DZ28"/>
  <c r="DY28"/>
  <c r="DX28"/>
  <c r="DO28"/>
  <c r="DN28"/>
  <c r="DM28"/>
  <c r="DL28"/>
  <c r="DK28"/>
  <c r="DJ28"/>
  <c r="DI28"/>
  <c r="CZ28"/>
  <c r="CY28"/>
  <c r="CX28"/>
  <c r="CW28"/>
  <c r="CV28"/>
  <c r="CU28"/>
  <c r="CT28"/>
  <c r="CK28"/>
  <c r="CJ28"/>
  <c r="CI28"/>
  <c r="CH28"/>
  <c r="CG28"/>
  <c r="CF28"/>
  <c r="CE28"/>
  <c r="BV28"/>
  <c r="BU28"/>
  <c r="BT28"/>
  <c r="BS28"/>
  <c r="BR28"/>
  <c r="BQ28"/>
  <c r="BP28"/>
  <c r="BG28"/>
  <c r="BF28"/>
  <c r="BE28"/>
  <c r="BD28"/>
  <c r="BC28"/>
  <c r="BB28"/>
  <c r="BA28"/>
  <c r="AR28"/>
  <c r="AQ28"/>
  <c r="AP28"/>
  <c r="AO28"/>
  <c r="AN28"/>
  <c r="AM28"/>
  <c r="AL28"/>
  <c r="AC28"/>
  <c r="AB28"/>
  <c r="AA28"/>
  <c r="Z28"/>
  <c r="Y28"/>
  <c r="X28"/>
  <c r="W28"/>
  <c r="N28"/>
  <c r="M28"/>
  <c r="L28"/>
  <c r="K28"/>
  <c r="J28"/>
  <c r="I28"/>
  <c r="H28"/>
  <c r="ES27"/>
  <c r="ER27"/>
  <c r="EQ27"/>
  <c r="EP27"/>
  <c r="EO27"/>
  <c r="EN27"/>
  <c r="EM27"/>
  <c r="ED27"/>
  <c r="EC27"/>
  <c r="EB27"/>
  <c r="EA27"/>
  <c r="DZ27"/>
  <c r="DY27"/>
  <c r="DX27"/>
  <c r="DO27"/>
  <c r="DN27"/>
  <c r="DM27"/>
  <c r="DL27"/>
  <c r="DK27"/>
  <c r="DJ27"/>
  <c r="DI27"/>
  <c r="CZ27"/>
  <c r="CY27"/>
  <c r="CX27"/>
  <c r="CW27"/>
  <c r="CV27"/>
  <c r="CU27"/>
  <c r="CT27"/>
  <c r="CK27"/>
  <c r="CJ27"/>
  <c r="CI27"/>
  <c r="CH27"/>
  <c r="CG27"/>
  <c r="CF27"/>
  <c r="CE27"/>
  <c r="BV27"/>
  <c r="BU27"/>
  <c r="BT27"/>
  <c r="BS27"/>
  <c r="BR27"/>
  <c r="BQ27"/>
  <c r="BP27"/>
  <c r="BG27"/>
  <c r="BF27"/>
  <c r="BE27"/>
  <c r="BD27"/>
  <c r="BC27"/>
  <c r="BB27"/>
  <c r="BA27"/>
  <c r="AR27"/>
  <c r="AQ27"/>
  <c r="AP27"/>
  <c r="AO27"/>
  <c r="AN27"/>
  <c r="AM27"/>
  <c r="AL27"/>
  <c r="AC27"/>
  <c r="AB27"/>
  <c r="AA27"/>
  <c r="Z27"/>
  <c r="Y27"/>
  <c r="X27"/>
  <c r="W27"/>
  <c r="N27"/>
  <c r="M27"/>
  <c r="L27"/>
  <c r="K27"/>
  <c r="J27"/>
  <c r="I27"/>
  <c r="H27"/>
  <c r="ES26"/>
  <c r="ER26"/>
  <c r="EQ26"/>
  <c r="EP26"/>
  <c r="EO26"/>
  <c r="EN26"/>
  <c r="EM26"/>
  <c r="ED26"/>
  <c r="EC26"/>
  <c r="EB26"/>
  <c r="EA26"/>
  <c r="DZ26"/>
  <c r="DY26"/>
  <c r="DX26"/>
  <c r="DO26"/>
  <c r="DN26"/>
  <c r="DM26"/>
  <c r="DL26"/>
  <c r="DK26"/>
  <c r="DJ26"/>
  <c r="DI26"/>
  <c r="CZ26"/>
  <c r="CY26"/>
  <c r="CX26"/>
  <c r="CW26"/>
  <c r="CV26"/>
  <c r="CU26"/>
  <c r="CT26"/>
  <c r="CK26"/>
  <c r="CJ26"/>
  <c r="CI26"/>
  <c r="CH26"/>
  <c r="CG26"/>
  <c r="CF26"/>
  <c r="CE26"/>
  <c r="BV26"/>
  <c r="BU26"/>
  <c r="BT26"/>
  <c r="BS26"/>
  <c r="BR26"/>
  <c r="BQ26"/>
  <c r="BP26"/>
  <c r="BG26"/>
  <c r="BF26"/>
  <c r="BE26"/>
  <c r="BD26"/>
  <c r="BC26"/>
  <c r="BB26"/>
  <c r="BA26"/>
  <c r="AR26"/>
  <c r="AQ26"/>
  <c r="AP26"/>
  <c r="AO26"/>
  <c r="AN26"/>
  <c r="AM26"/>
  <c r="AL26"/>
  <c r="AC26"/>
  <c r="AB26"/>
  <c r="AA26"/>
  <c r="Z26"/>
  <c r="Y26"/>
  <c r="X26"/>
  <c r="W26"/>
  <c r="N26"/>
  <c r="M26"/>
  <c r="L26"/>
  <c r="K26"/>
  <c r="J26"/>
  <c r="I26"/>
  <c r="H26"/>
  <c r="ES25"/>
  <c r="ER25"/>
  <c r="EQ25"/>
  <c r="EP25"/>
  <c r="EO25"/>
  <c r="EN25"/>
  <c r="EM25"/>
  <c r="ED25"/>
  <c r="EC25"/>
  <c r="EB25"/>
  <c r="EA25"/>
  <c r="DZ25"/>
  <c r="DY25"/>
  <c r="DX25"/>
  <c r="DO25"/>
  <c r="DN25"/>
  <c r="DM25"/>
  <c r="DL25"/>
  <c r="DK25"/>
  <c r="DJ25"/>
  <c r="DI25"/>
  <c r="CZ25"/>
  <c r="CY25"/>
  <c r="CX25"/>
  <c r="CW25"/>
  <c r="CV25"/>
  <c r="CU25"/>
  <c r="CT25"/>
  <c r="CK25"/>
  <c r="CJ25"/>
  <c r="CI25"/>
  <c r="CH25"/>
  <c r="CG25"/>
  <c r="CF25"/>
  <c r="CE25"/>
  <c r="BV25"/>
  <c r="BU25"/>
  <c r="BT25"/>
  <c r="BS25"/>
  <c r="BR25"/>
  <c r="BQ25"/>
  <c r="BP25"/>
  <c r="BG25"/>
  <c r="BF25"/>
  <c r="BE25"/>
  <c r="BD25"/>
  <c r="BC25"/>
  <c r="BB25"/>
  <c r="BA25"/>
  <c r="AR25"/>
  <c r="AQ25"/>
  <c r="AP25"/>
  <c r="AO25"/>
  <c r="AN25"/>
  <c r="AM25"/>
  <c r="AL25"/>
  <c r="AC25"/>
  <c r="AB25"/>
  <c r="AA25"/>
  <c r="Z25"/>
  <c r="Y25"/>
  <c r="X25"/>
  <c r="W25"/>
  <c r="N25"/>
  <c r="M25"/>
  <c r="L25"/>
  <c r="K25"/>
  <c r="J25"/>
  <c r="I25"/>
  <c r="H25"/>
  <c r="ES24"/>
  <c r="ER24"/>
  <c r="EQ24"/>
  <c r="EP24"/>
  <c r="EO24"/>
  <c r="EN24"/>
  <c r="EM24"/>
  <c r="ED24"/>
  <c r="EC24"/>
  <c r="EB24"/>
  <c r="EA24"/>
  <c r="DZ24"/>
  <c r="DY24"/>
  <c r="DX24"/>
  <c r="DO24"/>
  <c r="DN24"/>
  <c r="DM24"/>
  <c r="DL24"/>
  <c r="DK24"/>
  <c r="DJ24"/>
  <c r="DI24"/>
  <c r="CZ24"/>
  <c r="CY24"/>
  <c r="CX24"/>
  <c r="CW24"/>
  <c r="CV24"/>
  <c r="CU24"/>
  <c r="CT24"/>
  <c r="CK24"/>
  <c r="CJ24"/>
  <c r="CI24"/>
  <c r="CH24"/>
  <c r="CG24"/>
  <c r="CF24"/>
  <c r="CE24"/>
  <c r="BV24"/>
  <c r="BU24"/>
  <c r="BT24"/>
  <c r="BS24"/>
  <c r="BR24"/>
  <c r="BQ24"/>
  <c r="BP24"/>
  <c r="BG24"/>
  <c r="BF24"/>
  <c r="BE24"/>
  <c r="BD24"/>
  <c r="BC24"/>
  <c r="BB24"/>
  <c r="BA24"/>
  <c r="AR24"/>
  <c r="AQ24"/>
  <c r="AP24"/>
  <c r="AO24"/>
  <c r="AN24"/>
  <c r="AM24"/>
  <c r="AL24"/>
  <c r="AC24"/>
  <c r="AB24"/>
  <c r="AA24"/>
  <c r="Z24"/>
  <c r="Y24"/>
  <c r="X24"/>
  <c r="W24"/>
  <c r="N24"/>
  <c r="M24"/>
  <c r="L24"/>
  <c r="K24"/>
  <c r="J24"/>
  <c r="I24"/>
  <c r="H24"/>
  <c r="ES23"/>
  <c r="ER23"/>
  <c r="EQ23"/>
  <c r="EP23"/>
  <c r="EO23"/>
  <c r="EN23"/>
  <c r="EM23"/>
  <c r="ED23"/>
  <c r="EC23"/>
  <c r="EB23"/>
  <c r="EA23"/>
  <c r="DZ23"/>
  <c r="DY23"/>
  <c r="DX23"/>
  <c r="DO23"/>
  <c r="DN23"/>
  <c r="DM23"/>
  <c r="DL23"/>
  <c r="DK23"/>
  <c r="DJ23"/>
  <c r="DI23"/>
  <c r="CZ23"/>
  <c r="CY23"/>
  <c r="CX23"/>
  <c r="CW23"/>
  <c r="CV23"/>
  <c r="CU23"/>
  <c r="CT23"/>
  <c r="CK23"/>
  <c r="CJ23"/>
  <c r="CI23"/>
  <c r="CH23"/>
  <c r="CG23"/>
  <c r="CF23"/>
  <c r="CE23"/>
  <c r="BV23"/>
  <c r="BU23"/>
  <c r="BT23"/>
  <c r="BS23"/>
  <c r="BR23"/>
  <c r="BQ23"/>
  <c r="BP23"/>
  <c r="BG23"/>
  <c r="BF23"/>
  <c r="BE23"/>
  <c r="BD23"/>
  <c r="BC23"/>
  <c r="BB23"/>
  <c r="AR23"/>
  <c r="AQ23"/>
  <c r="AP23"/>
  <c r="AO23"/>
  <c r="AN23"/>
  <c r="AM23"/>
  <c r="AL23"/>
  <c r="AC23"/>
  <c r="AB23"/>
  <c r="AA23"/>
  <c r="Z23"/>
  <c r="Y23"/>
  <c r="X23"/>
  <c r="W23"/>
  <c r="N23"/>
  <c r="M23"/>
  <c r="L23"/>
  <c r="K23"/>
  <c r="J23"/>
  <c r="I23"/>
  <c r="H23"/>
  <c r="ES22"/>
  <c r="ER22"/>
  <c r="EQ22"/>
  <c r="EP22"/>
  <c r="EO22"/>
  <c r="EN22"/>
  <c r="EM22"/>
  <c r="ED22"/>
  <c r="EC22"/>
  <c r="EB22"/>
  <c r="EA22"/>
  <c r="DZ22"/>
  <c r="DY22"/>
  <c r="DX22"/>
  <c r="DO22"/>
  <c r="DN22"/>
  <c r="DM22"/>
  <c r="DL22"/>
  <c r="DK22"/>
  <c r="DJ22"/>
  <c r="DI22"/>
  <c r="CZ22"/>
  <c r="CY22"/>
  <c r="CX22"/>
  <c r="CW22"/>
  <c r="CV22"/>
  <c r="CU22"/>
  <c r="CT22"/>
  <c r="CK22"/>
  <c r="CJ22"/>
  <c r="CI22"/>
  <c r="CH22"/>
  <c r="CG22"/>
  <c r="CF22"/>
  <c r="CE22"/>
  <c r="BV22"/>
  <c r="BU22"/>
  <c r="BT22"/>
  <c r="BS22"/>
  <c r="BR22"/>
  <c r="BQ22"/>
  <c r="BP22"/>
  <c r="BG22"/>
  <c r="BF22"/>
  <c r="BE22"/>
  <c r="BD22"/>
  <c r="BC22"/>
  <c r="BB22"/>
  <c r="BA22"/>
  <c r="AR22"/>
  <c r="AQ22"/>
  <c r="AP22"/>
  <c r="AO22"/>
  <c r="AN22"/>
  <c r="AM22"/>
  <c r="AL22"/>
  <c r="AC22"/>
  <c r="AB22"/>
  <c r="AA22"/>
  <c r="Z22"/>
  <c r="Y22"/>
  <c r="X22"/>
  <c r="W22"/>
  <c r="N22"/>
  <c r="M22"/>
  <c r="L22"/>
  <c r="K22"/>
  <c r="J22"/>
  <c r="I22"/>
  <c r="H22"/>
  <c r="ES21"/>
  <c r="ER21"/>
  <c r="EQ21"/>
  <c r="EP21"/>
  <c r="EO21"/>
  <c r="EN21"/>
  <c r="EM21"/>
  <c r="ED21"/>
  <c r="EC21"/>
  <c r="EB21"/>
  <c r="EA21"/>
  <c r="DZ21"/>
  <c r="DY21"/>
  <c r="DX21"/>
  <c r="DO21"/>
  <c r="DN21"/>
  <c r="DM21"/>
  <c r="DL21"/>
  <c r="DK21"/>
  <c r="DJ21"/>
  <c r="DI21"/>
  <c r="CZ21"/>
  <c r="CY21"/>
  <c r="CX21"/>
  <c r="CW21"/>
  <c r="CV21"/>
  <c r="CU21"/>
  <c r="CT21"/>
  <c r="CK21"/>
  <c r="CJ21"/>
  <c r="CI21"/>
  <c r="CH21"/>
  <c r="CG21"/>
  <c r="CF21"/>
  <c r="CE21"/>
  <c r="BV21"/>
  <c r="BU21"/>
  <c r="BT21"/>
  <c r="BS21"/>
  <c r="BR21"/>
  <c r="BQ21"/>
  <c r="BP21"/>
  <c r="BG21"/>
  <c r="BF21"/>
  <c r="BE21"/>
  <c r="BD21"/>
  <c r="BC21"/>
  <c r="BB21"/>
  <c r="BA21"/>
  <c r="AR21"/>
  <c r="AQ21"/>
  <c r="AP21"/>
  <c r="AO21"/>
  <c r="AN21"/>
  <c r="AM21"/>
  <c r="AL21"/>
  <c r="AC21"/>
  <c r="AB21"/>
  <c r="AA21"/>
  <c r="Z21"/>
  <c r="Y21"/>
  <c r="X21"/>
  <c r="W21"/>
  <c r="N21"/>
  <c r="M21"/>
  <c r="L21"/>
  <c r="K21"/>
  <c r="J21"/>
  <c r="I21"/>
  <c r="H21"/>
  <c r="ES20"/>
  <c r="ER20"/>
  <c r="EQ20"/>
  <c r="EP20"/>
  <c r="EO20"/>
  <c r="EN20"/>
  <c r="EM20"/>
  <c r="ED20"/>
  <c r="EC20"/>
  <c r="EB20"/>
  <c r="EA20"/>
  <c r="DZ20"/>
  <c r="DY20"/>
  <c r="DX20"/>
  <c r="DO20"/>
  <c r="DN20"/>
  <c r="DM20"/>
  <c r="DL20"/>
  <c r="DK20"/>
  <c r="DJ20"/>
  <c r="DI20"/>
  <c r="CZ20"/>
  <c r="CY20"/>
  <c r="CX20"/>
  <c r="CW20"/>
  <c r="CV20"/>
  <c r="CU20"/>
  <c r="CT20"/>
  <c r="CK20"/>
  <c r="CJ20"/>
  <c r="CI20"/>
  <c r="CH20"/>
  <c r="CG20"/>
  <c r="CF20"/>
  <c r="CE20"/>
  <c r="BV20"/>
  <c r="BU20"/>
  <c r="BT20"/>
  <c r="BS20"/>
  <c r="BR20"/>
  <c r="BQ20"/>
  <c r="BP20"/>
  <c r="BG20"/>
  <c r="BF20"/>
  <c r="BE20"/>
  <c r="BD20"/>
  <c r="BC20"/>
  <c r="BB20"/>
  <c r="BA20"/>
  <c r="AR20"/>
  <c r="AQ20"/>
  <c r="AP20"/>
  <c r="AO20"/>
  <c r="AN20"/>
  <c r="AM20"/>
  <c r="AL20"/>
  <c r="AC20"/>
  <c r="AB20"/>
  <c r="AA20"/>
  <c r="Z20"/>
  <c r="Y20"/>
  <c r="X20"/>
  <c r="W20"/>
  <c r="N20"/>
  <c r="M20"/>
  <c r="L20"/>
  <c r="K20"/>
  <c r="J20"/>
  <c r="I20"/>
  <c r="H20"/>
  <c r="ES19"/>
  <c r="ER19"/>
  <c r="EQ19"/>
  <c r="EP19"/>
  <c r="EO19"/>
  <c r="EN19"/>
  <c r="EM19"/>
  <c r="ED19"/>
  <c r="EC19"/>
  <c r="EB19"/>
  <c r="EA19"/>
  <c r="DZ19"/>
  <c r="DY19"/>
  <c r="DX19"/>
  <c r="DO19"/>
  <c r="DN19"/>
  <c r="DM19"/>
  <c r="DL19"/>
  <c r="DK19"/>
  <c r="DJ19"/>
  <c r="DI19"/>
  <c r="CZ19"/>
  <c r="CY19"/>
  <c r="CX19"/>
  <c r="CW19"/>
  <c r="CV19"/>
  <c r="CU19"/>
  <c r="CT19"/>
  <c r="CK19"/>
  <c r="CJ19"/>
  <c r="CI19"/>
  <c r="CH19"/>
  <c r="CG19"/>
  <c r="CF19"/>
  <c r="CE19"/>
  <c r="BV19"/>
  <c r="BU19"/>
  <c r="BT19"/>
  <c r="BS19"/>
  <c r="BR19"/>
  <c r="BQ19"/>
  <c r="BP19"/>
  <c r="BG19"/>
  <c r="BF19"/>
  <c r="BE19"/>
  <c r="BD19"/>
  <c r="BC19"/>
  <c r="BB19"/>
  <c r="BA19"/>
  <c r="AR19"/>
  <c r="AQ19"/>
  <c r="AP19"/>
  <c r="AO19"/>
  <c r="AN19"/>
  <c r="AM19"/>
  <c r="AL19"/>
  <c r="AC19"/>
  <c r="AB19"/>
  <c r="AA19"/>
  <c r="Z19"/>
  <c r="Y19"/>
  <c r="X19"/>
  <c r="W19"/>
  <c r="N19"/>
  <c r="M19"/>
  <c r="L19"/>
  <c r="K19"/>
  <c r="J19"/>
  <c r="I19"/>
  <c r="H19"/>
  <c r="ES18"/>
  <c r="ER18"/>
  <c r="EQ18"/>
  <c r="EP18"/>
  <c r="EO18"/>
  <c r="EN18"/>
  <c r="EM18"/>
  <c r="ED18"/>
  <c r="EC18"/>
  <c r="EB18"/>
  <c r="EA18"/>
  <c r="DZ18"/>
  <c r="DY18"/>
  <c r="DX18"/>
  <c r="DO18"/>
  <c r="DN18"/>
  <c r="DK18"/>
  <c r="DJ18"/>
  <c r="DD18"/>
  <c r="DD41" s="1"/>
  <c r="DC18"/>
  <c r="DL18" s="1"/>
  <c r="CZ18"/>
  <c r="CY18"/>
  <c r="CX18"/>
  <c r="CW18"/>
  <c r="CV18"/>
  <c r="CU18"/>
  <c r="CT18"/>
  <c r="CK18"/>
  <c r="CJ18"/>
  <c r="CI18"/>
  <c r="CH18"/>
  <c r="CG18"/>
  <c r="CF18"/>
  <c r="CE18"/>
  <c r="BV18"/>
  <c r="BU18"/>
  <c r="BT18"/>
  <c r="BS18"/>
  <c r="BR18"/>
  <c r="BQ18"/>
  <c r="BP18"/>
  <c r="BG18"/>
  <c r="BF18"/>
  <c r="BE18"/>
  <c r="BD18"/>
  <c r="BC18"/>
  <c r="BB18"/>
  <c r="BA18"/>
  <c r="AR18"/>
  <c r="AQ18"/>
  <c r="AP18"/>
  <c r="AO18"/>
  <c r="AN18"/>
  <c r="AM18"/>
  <c r="AL18"/>
  <c r="AC18"/>
  <c r="AB18"/>
  <c r="AA18"/>
  <c r="Z18"/>
  <c r="Y18"/>
  <c r="X18"/>
  <c r="W18"/>
  <c r="N18"/>
  <c r="M18"/>
  <c r="L18"/>
  <c r="K18"/>
  <c r="J18"/>
  <c r="I18"/>
  <c r="H18"/>
  <c r="ES17"/>
  <c r="ER17"/>
  <c r="EQ17"/>
  <c r="EP17"/>
  <c r="EO17"/>
  <c r="EN17"/>
  <c r="EM17"/>
  <c r="ED17"/>
  <c r="EC17"/>
  <c r="EB17"/>
  <c r="EA17"/>
  <c r="DZ17"/>
  <c r="DY17"/>
  <c r="DX17"/>
  <c r="DO17"/>
  <c r="DN17"/>
  <c r="DM17"/>
  <c r="DL17"/>
  <c r="DK17"/>
  <c r="DJ17"/>
  <c r="DI17"/>
  <c r="CZ17"/>
  <c r="CY17"/>
  <c r="CX17"/>
  <c r="CW17"/>
  <c r="CV17"/>
  <c r="CU17"/>
  <c r="CT17"/>
  <c r="CK17"/>
  <c r="CJ17"/>
  <c r="CI17"/>
  <c r="CH17"/>
  <c r="CG17"/>
  <c r="CF17"/>
  <c r="CE17"/>
  <c r="BV17"/>
  <c r="BU17"/>
  <c r="BT17"/>
  <c r="BS17"/>
  <c r="BR17"/>
  <c r="BQ17"/>
  <c r="BP17"/>
  <c r="BG17"/>
  <c r="BF17"/>
  <c r="BE17"/>
  <c r="BD17"/>
  <c r="BC17"/>
  <c r="BB17"/>
  <c r="BA17"/>
  <c r="AR17"/>
  <c r="AQ17"/>
  <c r="AP17"/>
  <c r="AO17"/>
  <c r="AN17"/>
  <c r="AM17"/>
  <c r="AL17"/>
  <c r="AC17"/>
  <c r="AB17"/>
  <c r="AA17"/>
  <c r="Z17"/>
  <c r="Y17"/>
  <c r="X17"/>
  <c r="W17"/>
  <c r="N17"/>
  <c r="M17"/>
  <c r="L17"/>
  <c r="K17"/>
  <c r="J17"/>
  <c r="I17"/>
  <c r="H17"/>
  <c r="ES16"/>
  <c r="ER16"/>
  <c r="EQ16"/>
  <c r="EP16"/>
  <c r="EO16"/>
  <c r="EN16"/>
  <c r="EM16"/>
  <c r="ED16"/>
  <c r="EC16"/>
  <c r="EB16"/>
  <c r="EA16"/>
  <c r="DZ16"/>
  <c r="DY16"/>
  <c r="DX16"/>
  <c r="DO16"/>
  <c r="DN16"/>
  <c r="DM16"/>
  <c r="DL16"/>
  <c r="DK16"/>
  <c r="DJ16"/>
  <c r="DI16"/>
  <c r="CZ16"/>
  <c r="CY16"/>
  <c r="CX16"/>
  <c r="CW16"/>
  <c r="CV16"/>
  <c r="CU16"/>
  <c r="CT16"/>
  <c r="CK16"/>
  <c r="CJ16"/>
  <c r="CI16"/>
  <c r="CH16"/>
  <c r="CG16"/>
  <c r="CF16"/>
  <c r="CE16"/>
  <c r="BV16"/>
  <c r="BU16"/>
  <c r="BT16"/>
  <c r="BS16"/>
  <c r="BR16"/>
  <c r="BQ16"/>
  <c r="BP16"/>
  <c r="BG16"/>
  <c r="BF16"/>
  <c r="BE16"/>
  <c r="BD16"/>
  <c r="BC16"/>
  <c r="BB16"/>
  <c r="BA16"/>
  <c r="AR16"/>
  <c r="AQ16"/>
  <c r="AP16"/>
  <c r="AO16"/>
  <c r="AN16"/>
  <c r="AM16"/>
  <c r="AL16"/>
  <c r="AC16"/>
  <c r="AB16"/>
  <c r="AA16"/>
  <c r="Z16"/>
  <c r="Y16"/>
  <c r="X16"/>
  <c r="W16"/>
  <c r="N16"/>
  <c r="M16"/>
  <c r="L16"/>
  <c r="K16"/>
  <c r="J16"/>
  <c r="I16"/>
  <c r="H16"/>
  <c r="ES15"/>
  <c r="ER15"/>
  <c r="EQ15"/>
  <c r="EP15"/>
  <c r="EO15"/>
  <c r="EN15"/>
  <c r="EM15"/>
  <c r="ED15"/>
  <c r="EC15"/>
  <c r="EB15"/>
  <c r="EA15"/>
  <c r="DZ15"/>
  <c r="DY15"/>
  <c r="DX15"/>
  <c r="DO15"/>
  <c r="DN15"/>
  <c r="DM15"/>
  <c r="DL15"/>
  <c r="DK15"/>
  <c r="DJ15"/>
  <c r="DI15"/>
  <c r="CZ15"/>
  <c r="CY15"/>
  <c r="CX15"/>
  <c r="CW15"/>
  <c r="CV15"/>
  <c r="CU15"/>
  <c r="CT15"/>
  <c r="CK15"/>
  <c r="CJ15"/>
  <c r="CI15"/>
  <c r="CH15"/>
  <c r="CG15"/>
  <c r="CF15"/>
  <c r="CE15"/>
  <c r="BV15"/>
  <c r="BU15"/>
  <c r="BT15"/>
  <c r="BS15"/>
  <c r="BR15"/>
  <c r="BQ15"/>
  <c r="BP15"/>
  <c r="BG15"/>
  <c r="BF15"/>
  <c r="BE15"/>
  <c r="BD15"/>
  <c r="BC15"/>
  <c r="BB15"/>
  <c r="BA15"/>
  <c r="AR15"/>
  <c r="AQ15"/>
  <c r="AP15"/>
  <c r="AO15"/>
  <c r="AN15"/>
  <c r="AM15"/>
  <c r="AL15"/>
  <c r="AC15"/>
  <c r="AB15"/>
  <c r="AA15"/>
  <c r="Z15"/>
  <c r="Y15"/>
  <c r="X15"/>
  <c r="W15"/>
  <c r="N15"/>
  <c r="M15"/>
  <c r="L15"/>
  <c r="K15"/>
  <c r="J15"/>
  <c r="I15"/>
  <c r="H15"/>
  <c r="ES14"/>
  <c r="ER14"/>
  <c r="EQ14"/>
  <c r="EP14"/>
  <c r="EO14"/>
  <c r="EN14"/>
  <c r="EM14"/>
  <c r="ED14"/>
  <c r="EC14"/>
  <c r="EB14"/>
  <c r="EA14"/>
  <c r="DZ14"/>
  <c r="DY14"/>
  <c r="DX14"/>
  <c r="DO14"/>
  <c r="DN14"/>
  <c r="DM14"/>
  <c r="DL14"/>
  <c r="DK14"/>
  <c r="DJ14"/>
  <c r="DI14"/>
  <c r="CZ14"/>
  <c r="CY14"/>
  <c r="CX14"/>
  <c r="CW14"/>
  <c r="CV14"/>
  <c r="CU14"/>
  <c r="CT14"/>
  <c r="CK14"/>
  <c r="CJ14"/>
  <c r="CI14"/>
  <c r="CH14"/>
  <c r="CG14"/>
  <c r="CF14"/>
  <c r="CE14"/>
  <c r="BV14"/>
  <c r="BU14"/>
  <c r="BT14"/>
  <c r="BS14"/>
  <c r="BR14"/>
  <c r="BQ14"/>
  <c r="BP14"/>
  <c r="BG14"/>
  <c r="BF14"/>
  <c r="BE14"/>
  <c r="BD14"/>
  <c r="BC14"/>
  <c r="BB14"/>
  <c r="BA14"/>
  <c r="AR14"/>
  <c r="AQ14"/>
  <c r="AP14"/>
  <c r="AO14"/>
  <c r="AN14"/>
  <c r="AM14"/>
  <c r="AL14"/>
  <c r="AC14"/>
  <c r="AB14"/>
  <c r="AA14"/>
  <c r="Z14"/>
  <c r="Y14"/>
  <c r="X14"/>
  <c r="W14"/>
  <c r="N14"/>
  <c r="M14"/>
  <c r="L14"/>
  <c r="K14"/>
  <c r="J14"/>
  <c r="I14"/>
  <c r="H14"/>
  <c r="ES13"/>
  <c r="ER13"/>
  <c r="EO13"/>
  <c r="EN13"/>
  <c r="EH13"/>
  <c r="EQ13" s="1"/>
  <c r="EG13"/>
  <c r="EG41" s="1"/>
  <c r="ED13"/>
  <c r="EC13"/>
  <c r="EB13"/>
  <c r="EA13"/>
  <c r="DZ13"/>
  <c r="DY13"/>
  <c r="DX13"/>
  <c r="DO13"/>
  <c r="DN13"/>
  <c r="DM13"/>
  <c r="DL13"/>
  <c r="DK13"/>
  <c r="DJ13"/>
  <c r="DI13"/>
  <c r="CZ13"/>
  <c r="CY13"/>
  <c r="CX13"/>
  <c r="CW13"/>
  <c r="CV13"/>
  <c r="CU13"/>
  <c r="CT13"/>
  <c r="CK13"/>
  <c r="CJ13"/>
  <c r="CI13"/>
  <c r="CH13"/>
  <c r="CG13"/>
  <c r="CF13"/>
  <c r="CE13"/>
  <c r="BV13"/>
  <c r="BU13"/>
  <c r="BT13"/>
  <c r="BS13"/>
  <c r="BR13"/>
  <c r="BQ13"/>
  <c r="BP13"/>
  <c r="BG13"/>
  <c r="BF13"/>
  <c r="BE13"/>
  <c r="BD13"/>
  <c r="BC13"/>
  <c r="BB13"/>
  <c r="BA13"/>
  <c r="AR13"/>
  <c r="AQ13"/>
  <c r="AP13"/>
  <c r="AO13"/>
  <c r="AN13"/>
  <c r="AM13"/>
  <c r="AL13"/>
  <c r="AC13"/>
  <c r="AB13"/>
  <c r="AA13"/>
  <c r="Z13"/>
  <c r="Y13"/>
  <c r="X13"/>
  <c r="W13"/>
  <c r="N13"/>
  <c r="M13"/>
  <c r="L13"/>
  <c r="K13"/>
  <c r="J13"/>
  <c r="I13"/>
  <c r="H13"/>
  <c r="ES12"/>
  <c r="ER12"/>
  <c r="EQ12"/>
  <c r="EP12"/>
  <c r="EO12"/>
  <c r="EN12"/>
  <c r="EM12"/>
  <c r="ED12"/>
  <c r="EC12"/>
  <c r="EB12"/>
  <c r="EA12"/>
  <c r="DZ12"/>
  <c r="DY12"/>
  <c r="DX12"/>
  <c r="DO12"/>
  <c r="DN12"/>
  <c r="DM12"/>
  <c r="DL12"/>
  <c r="DK12"/>
  <c r="DJ12"/>
  <c r="DI12"/>
  <c r="CZ12"/>
  <c r="CY12"/>
  <c r="CX12"/>
  <c r="CW12"/>
  <c r="CV12"/>
  <c r="CU12"/>
  <c r="CT12"/>
  <c r="CK12"/>
  <c r="CJ12"/>
  <c r="CI12"/>
  <c r="CH12"/>
  <c r="CG12"/>
  <c r="CF12"/>
  <c r="CE12"/>
  <c r="BV12"/>
  <c r="BU12"/>
  <c r="BT12"/>
  <c r="BS12"/>
  <c r="BR12"/>
  <c r="BQ12"/>
  <c r="BP12"/>
  <c r="BG12"/>
  <c r="BF12"/>
  <c r="BE12"/>
  <c r="BD12"/>
  <c r="BC12"/>
  <c r="BB12"/>
  <c r="BA12"/>
  <c r="AR12"/>
  <c r="AQ12"/>
  <c r="AP12"/>
  <c r="AO12"/>
  <c r="AN12"/>
  <c r="AM12"/>
  <c r="AL12"/>
  <c r="AC12"/>
  <c r="AB12"/>
  <c r="AA12"/>
  <c r="Z12"/>
  <c r="Y12"/>
  <c r="X12"/>
  <c r="W12"/>
  <c r="N12"/>
  <c r="M12"/>
  <c r="L12"/>
  <c r="K12"/>
  <c r="J12"/>
  <c r="I12"/>
  <c r="H12"/>
  <c r="ES11"/>
  <c r="ER11"/>
  <c r="EQ11"/>
  <c r="EP11"/>
  <c r="EO11"/>
  <c r="EN11"/>
  <c r="EM11"/>
  <c r="ED11"/>
  <c r="EC11"/>
  <c r="EB11"/>
  <c r="EA11"/>
  <c r="DZ11"/>
  <c r="DY11"/>
  <c r="DX11"/>
  <c r="DO11"/>
  <c r="DN11"/>
  <c r="DM11"/>
  <c r="DL11"/>
  <c r="DK11"/>
  <c r="DJ11"/>
  <c r="DI11"/>
  <c r="CZ11"/>
  <c r="CY11"/>
  <c r="CX11"/>
  <c r="CW11"/>
  <c r="CV11"/>
  <c r="CU11"/>
  <c r="CT11"/>
  <c r="CK11"/>
  <c r="CJ11"/>
  <c r="CI11"/>
  <c r="CH11"/>
  <c r="CG11"/>
  <c r="CF11"/>
  <c r="CE11"/>
  <c r="BV11"/>
  <c r="BU11"/>
  <c r="BT11"/>
  <c r="BS11"/>
  <c r="BR11"/>
  <c r="BQ11"/>
  <c r="BP11"/>
  <c r="BG11"/>
  <c r="BF11"/>
  <c r="BE11"/>
  <c r="BD11"/>
  <c r="BC11"/>
  <c r="BB11"/>
  <c r="BA11"/>
  <c r="AR11"/>
  <c r="AQ11"/>
  <c r="AP11"/>
  <c r="AO11"/>
  <c r="AN11"/>
  <c r="AM11"/>
  <c r="AL11"/>
  <c r="AC11"/>
  <c r="AB11"/>
  <c r="Y11"/>
  <c r="X11"/>
  <c r="R11"/>
  <c r="AA11" s="1"/>
  <c r="Q11"/>
  <c r="Q41" s="1"/>
  <c r="N11"/>
  <c r="M11"/>
  <c r="L11"/>
  <c r="K11"/>
  <c r="J11"/>
  <c r="I11"/>
  <c r="H11"/>
  <c r="ES10"/>
  <c r="ER10"/>
  <c r="EQ10"/>
  <c r="EP10"/>
  <c r="EO10"/>
  <c r="EN10"/>
  <c r="EM10"/>
  <c r="ED10"/>
  <c r="EC10"/>
  <c r="EB10"/>
  <c r="EA10"/>
  <c r="DZ10"/>
  <c r="DY10"/>
  <c r="DX10"/>
  <c r="DO10"/>
  <c r="DN10"/>
  <c r="DM10"/>
  <c r="DL10"/>
  <c r="DK10"/>
  <c r="DJ10"/>
  <c r="DI10"/>
  <c r="CZ10"/>
  <c r="CY10"/>
  <c r="CX10"/>
  <c r="CW10"/>
  <c r="CV10"/>
  <c r="CU10"/>
  <c r="CT10"/>
  <c r="CK10"/>
  <c r="CJ10"/>
  <c r="CI10"/>
  <c r="CH10"/>
  <c r="CG10"/>
  <c r="CF10"/>
  <c r="CE10"/>
  <c r="BV10"/>
  <c r="BU10"/>
  <c r="BT10"/>
  <c r="BS10"/>
  <c r="BR10"/>
  <c r="BQ10"/>
  <c r="BP10"/>
  <c r="BG10"/>
  <c r="BF10"/>
  <c r="BE10"/>
  <c r="BD10"/>
  <c r="BC10"/>
  <c r="BB10"/>
  <c r="BA10"/>
  <c r="AR10"/>
  <c r="AQ10"/>
  <c r="AP10"/>
  <c r="AO10"/>
  <c r="AN10"/>
  <c r="AM10"/>
  <c r="AL10"/>
  <c r="AC10"/>
  <c r="AB10"/>
  <c r="AA10"/>
  <c r="Z10"/>
  <c r="Y10"/>
  <c r="X10"/>
  <c r="W10"/>
  <c r="N10"/>
  <c r="M10"/>
  <c r="L10"/>
  <c r="K10"/>
  <c r="J10"/>
  <c r="I10"/>
  <c r="H10"/>
  <c r="ES9"/>
  <c r="ER9"/>
  <c r="EQ9"/>
  <c r="EP9"/>
  <c r="EO9"/>
  <c r="EN9"/>
  <c r="EM9"/>
  <c r="ED9"/>
  <c r="EC9"/>
  <c r="EB9"/>
  <c r="EA9"/>
  <c r="DZ9"/>
  <c r="DY9"/>
  <c r="DX9"/>
  <c r="DO9"/>
  <c r="DN9"/>
  <c r="DM9"/>
  <c r="DL9"/>
  <c r="DK9"/>
  <c r="DJ9"/>
  <c r="DI9"/>
  <c r="CZ9"/>
  <c r="CY9"/>
  <c r="CX9"/>
  <c r="CW9"/>
  <c r="CV9"/>
  <c r="CU9"/>
  <c r="CT9"/>
  <c r="CK9"/>
  <c r="CJ9"/>
  <c r="CG9"/>
  <c r="CF9"/>
  <c r="BZ9"/>
  <c r="CI9" s="1"/>
  <c r="BY9"/>
  <c r="BY41" s="1"/>
  <c r="BV9"/>
  <c r="BU9"/>
  <c r="BT9"/>
  <c r="BS9"/>
  <c r="BR9"/>
  <c r="BQ9"/>
  <c r="BP9"/>
  <c r="BG9"/>
  <c r="BF9"/>
  <c r="BC9"/>
  <c r="BB9"/>
  <c r="AV9"/>
  <c r="BE9" s="1"/>
  <c r="AU9"/>
  <c r="AU41" s="1"/>
  <c r="AR9"/>
  <c r="AQ9"/>
  <c r="AN9"/>
  <c r="AM9"/>
  <c r="AG9"/>
  <c r="AG41" s="1"/>
  <c r="AF9"/>
  <c r="AO9" s="1"/>
  <c r="AC9"/>
  <c r="AB9"/>
  <c r="AA9"/>
  <c r="Z9"/>
  <c r="Y9"/>
  <c r="X9"/>
  <c r="W9"/>
  <c r="N9"/>
  <c r="M9"/>
  <c r="L9"/>
  <c r="K9"/>
  <c r="J9"/>
  <c r="I9"/>
  <c r="H9"/>
  <c r="ES8"/>
  <c r="ER8"/>
  <c r="EQ8"/>
  <c r="EP8"/>
  <c r="EO8"/>
  <c r="EN8"/>
  <c r="EM8"/>
  <c r="ED8"/>
  <c r="EC8"/>
  <c r="EB8"/>
  <c r="EA8"/>
  <c r="DZ8"/>
  <c r="DY8"/>
  <c r="DX8"/>
  <c r="DO8"/>
  <c r="DN8"/>
  <c r="DM8"/>
  <c r="DL8"/>
  <c r="DK8"/>
  <c r="DJ8"/>
  <c r="DI8"/>
  <c r="CZ8"/>
  <c r="CY8"/>
  <c r="CX8"/>
  <c r="CW8"/>
  <c r="CV8"/>
  <c r="CU8"/>
  <c r="CT8"/>
  <c r="CK8"/>
  <c r="CJ8"/>
  <c r="CI8"/>
  <c r="CH8"/>
  <c r="CG8"/>
  <c r="CF8"/>
  <c r="CE8"/>
  <c r="BV8"/>
  <c r="BU8"/>
  <c r="BT8"/>
  <c r="BS8"/>
  <c r="BR8"/>
  <c r="BQ8"/>
  <c r="BP8"/>
  <c r="BG8"/>
  <c r="BF8"/>
  <c r="BE8"/>
  <c r="BD8"/>
  <c r="BC8"/>
  <c r="BB8"/>
  <c r="BA8"/>
  <c r="AR8"/>
  <c r="AQ8"/>
  <c r="AP8"/>
  <c r="AO8"/>
  <c r="AN8"/>
  <c r="AM8"/>
  <c r="AL8"/>
  <c r="AC8"/>
  <c r="AB8"/>
  <c r="AA8"/>
  <c r="Z8"/>
  <c r="Y8"/>
  <c r="X8"/>
  <c r="W8"/>
  <c r="N8"/>
  <c r="M8"/>
  <c r="L8"/>
  <c r="K8"/>
  <c r="J8"/>
  <c r="I8"/>
  <c r="H8"/>
  <c r="ES7"/>
  <c r="ER7"/>
  <c r="EQ7"/>
  <c r="EP7"/>
  <c r="EO7"/>
  <c r="EN7"/>
  <c r="EM7"/>
  <c r="ED7"/>
  <c r="EC7"/>
  <c r="EB7"/>
  <c r="EA7"/>
  <c r="DZ7"/>
  <c r="DY7"/>
  <c r="DX7"/>
  <c r="DO7"/>
  <c r="DN7"/>
  <c r="DM7"/>
  <c r="DL7"/>
  <c r="DK7"/>
  <c r="DJ7"/>
  <c r="DI7"/>
  <c r="CZ7"/>
  <c r="CY7"/>
  <c r="CX7"/>
  <c r="CW7"/>
  <c r="CV7"/>
  <c r="CU7"/>
  <c r="CT7"/>
  <c r="CK7"/>
  <c r="CJ7"/>
  <c r="CI7"/>
  <c r="CH7"/>
  <c r="CG7"/>
  <c r="CF7"/>
  <c r="CE7"/>
  <c r="BV7"/>
  <c r="BU7"/>
  <c r="BT7"/>
  <c r="BS7"/>
  <c r="BR7"/>
  <c r="BQ7"/>
  <c r="BP7"/>
  <c r="BG7"/>
  <c r="BF7"/>
  <c r="BE7"/>
  <c r="BD7"/>
  <c r="BC7"/>
  <c r="BB7"/>
  <c r="BA7"/>
  <c r="AR7"/>
  <c r="AQ7"/>
  <c r="AP7"/>
  <c r="AO7"/>
  <c r="AN7"/>
  <c r="AM7"/>
  <c r="AL7"/>
  <c r="AC7"/>
  <c r="AB7"/>
  <c r="AA7"/>
  <c r="Z7"/>
  <c r="Y7"/>
  <c r="X7"/>
  <c r="W7"/>
  <c r="N7"/>
  <c r="M7"/>
  <c r="J7"/>
  <c r="I7"/>
  <c r="C7"/>
  <c r="C41" s="1"/>
  <c r="B7"/>
  <c r="B41" s="1"/>
  <c r="ES6"/>
  <c r="ER6"/>
  <c r="EQ6"/>
  <c r="EP6"/>
  <c r="EO6"/>
  <c r="EN6"/>
  <c r="EM6"/>
  <c r="ED6"/>
  <c r="EC6"/>
  <c r="EB6"/>
  <c r="EA6"/>
  <c r="DZ6"/>
  <c r="DY6"/>
  <c r="DX6"/>
  <c r="DO6"/>
  <c r="DN6"/>
  <c r="DM6"/>
  <c r="DL6"/>
  <c r="DK6"/>
  <c r="DJ6"/>
  <c r="DI6"/>
  <c r="CZ6"/>
  <c r="CY6"/>
  <c r="CV6"/>
  <c r="CU6"/>
  <c r="CO6"/>
  <c r="CO41" s="1"/>
  <c r="CN6"/>
  <c r="CN41" s="1"/>
  <c r="CK6"/>
  <c r="CJ6"/>
  <c r="CI6"/>
  <c r="CH6"/>
  <c r="CG6"/>
  <c r="CF6"/>
  <c r="CE6"/>
  <c r="BV6"/>
  <c r="BU6"/>
  <c r="BR6"/>
  <c r="BQ6"/>
  <c r="BK6"/>
  <c r="BK41" s="1"/>
  <c r="BJ6"/>
  <c r="BJ41" s="1"/>
  <c r="BG6"/>
  <c r="BF6"/>
  <c r="BE6"/>
  <c r="BD6"/>
  <c r="BC6"/>
  <c r="BB6"/>
  <c r="BA6"/>
  <c r="AR6"/>
  <c r="AQ6"/>
  <c r="AP6"/>
  <c r="AO6"/>
  <c r="AN6"/>
  <c r="AM6"/>
  <c r="AL6"/>
  <c r="AC6"/>
  <c r="AB6"/>
  <c r="AA6"/>
  <c r="Z6"/>
  <c r="Y6"/>
  <c r="X6"/>
  <c r="W6"/>
  <c r="N6"/>
  <c r="M6"/>
  <c r="L6"/>
  <c r="K6"/>
  <c r="J6"/>
  <c r="I6"/>
  <c r="H6"/>
  <c r="I41" l="1"/>
  <c r="AM41"/>
  <c r="DX41"/>
  <c r="BQ41"/>
  <c r="DY41"/>
  <c r="DI32"/>
  <c r="DM32"/>
  <c r="CX6"/>
  <c r="AP9"/>
  <c r="BP41"/>
  <c r="H41"/>
  <c r="DM18"/>
  <c r="DL32"/>
  <c r="DN32"/>
  <c r="N41"/>
  <c r="AC41"/>
  <c r="AR41"/>
  <c r="BG41"/>
  <c r="BV41"/>
  <c r="CK41"/>
  <c r="CZ41"/>
  <c r="ED41"/>
  <c r="ES41"/>
  <c r="BS6"/>
  <c r="K7"/>
  <c r="BD9"/>
  <c r="CH9"/>
  <c r="Z11"/>
  <c r="EP13"/>
  <c r="M41"/>
  <c r="AB41"/>
  <c r="AQ41"/>
  <c r="BF41"/>
  <c r="BU41"/>
  <c r="CJ41"/>
  <c r="CY41"/>
  <c r="EA41"/>
  <c r="EC41"/>
  <c r="ER41"/>
  <c r="CX41"/>
  <c r="DM41"/>
  <c r="DO41"/>
  <c r="CT41"/>
  <c r="K41"/>
  <c r="Z41"/>
  <c r="BD41"/>
  <c r="BS41"/>
  <c r="CH41"/>
  <c r="CW41"/>
  <c r="EP41"/>
  <c r="CT6"/>
  <c r="AL9"/>
  <c r="DI18"/>
  <c r="DK32"/>
  <c r="DO32"/>
  <c r="J41"/>
  <c r="L41"/>
  <c r="R41"/>
  <c r="W41" s="1"/>
  <c r="X41"/>
  <c r="AF41"/>
  <c r="AL41" s="1"/>
  <c r="AN41"/>
  <c r="AP41"/>
  <c r="AV41"/>
  <c r="BA41" s="1"/>
  <c r="BB41"/>
  <c r="BR41"/>
  <c r="BT41"/>
  <c r="BZ41"/>
  <c r="CE41" s="1"/>
  <c r="CF41"/>
  <c r="CU41"/>
  <c r="DC41"/>
  <c r="DI41" s="1"/>
  <c r="DE41"/>
  <c r="DJ41" s="1"/>
  <c r="DG41"/>
  <c r="DZ41"/>
  <c r="EB41"/>
  <c r="EH41"/>
  <c r="EM41" s="1"/>
  <c r="EN41"/>
  <c r="BP6"/>
  <c r="BT6"/>
  <c r="CW6"/>
  <c r="H7"/>
  <c r="L7"/>
  <c r="BA9"/>
  <c r="CE9"/>
  <c r="W11"/>
  <c r="EM13"/>
  <c r="DJ32"/>
  <c r="EM33"/>
  <c r="Y41"/>
  <c r="BC41"/>
  <c r="CG41"/>
  <c r="CV41"/>
  <c r="EO41"/>
  <c r="DN41" l="1"/>
  <c r="CI41"/>
  <c r="DL41"/>
  <c r="AO41"/>
  <c r="DK41"/>
  <c r="EQ41"/>
  <c r="BE41"/>
  <c r="AA41"/>
  <c r="DZ41" i="4" l="1"/>
  <c r="DY41"/>
  <c r="DX41"/>
  <c r="DW41"/>
  <c r="DV41"/>
  <c r="DU41"/>
  <c r="DK41"/>
  <c r="DJ41"/>
  <c r="DI41"/>
  <c r="DH41"/>
  <c r="DG41"/>
  <c r="DF41"/>
  <c r="CU41"/>
  <c r="CT41"/>
  <c r="CS41"/>
  <c r="CR41"/>
  <c r="CQ41"/>
  <c r="CP41"/>
  <c r="CF41"/>
  <c r="CE41"/>
  <c r="CD41"/>
  <c r="CC41"/>
  <c r="CB41"/>
  <c r="CA41"/>
  <c r="BO41"/>
  <c r="BN41"/>
  <c r="BB41"/>
  <c r="BA41"/>
  <c r="AZ41"/>
  <c r="AY41"/>
  <c r="AM41"/>
  <c r="AL41"/>
  <c r="AK41"/>
  <c r="AJ41"/>
  <c r="W41"/>
  <c r="V41"/>
  <c r="U41"/>
  <c r="T41"/>
  <c r="S41"/>
  <c r="R41"/>
  <c r="G41"/>
  <c r="F41"/>
  <c r="E41"/>
  <c r="D41"/>
  <c r="EG40"/>
  <c r="EF40"/>
  <c r="EE40"/>
  <c r="ED40"/>
  <c r="EC40"/>
  <c r="EB40"/>
  <c r="EA40"/>
  <c r="DR40"/>
  <c r="DQ40"/>
  <c r="DP40"/>
  <c r="DO40"/>
  <c r="DN40"/>
  <c r="DM40"/>
  <c r="DL40"/>
  <c r="DB40"/>
  <c r="DA40"/>
  <c r="CZ40"/>
  <c r="CY40"/>
  <c r="CX40"/>
  <c r="CW40"/>
  <c r="CV40"/>
  <c r="CM40"/>
  <c r="CL40"/>
  <c r="CK40"/>
  <c r="CJ40"/>
  <c r="CI40"/>
  <c r="CH40"/>
  <c r="CG40"/>
  <c r="BX40"/>
  <c r="BW40"/>
  <c r="BV40"/>
  <c r="BU40"/>
  <c r="BT40"/>
  <c r="BS40"/>
  <c r="BR40"/>
  <c r="BI40"/>
  <c r="BH40"/>
  <c r="BG40"/>
  <c r="BF40"/>
  <c r="BE40"/>
  <c r="BD40"/>
  <c r="BC40"/>
  <c r="AT40"/>
  <c r="AS40"/>
  <c r="AR40"/>
  <c r="AQ40"/>
  <c r="AP40"/>
  <c r="AO40"/>
  <c r="AN40"/>
  <c r="AD40"/>
  <c r="AC40"/>
  <c r="AB40"/>
  <c r="AA40"/>
  <c r="Z40"/>
  <c r="Y40"/>
  <c r="X40"/>
  <c r="N40"/>
  <c r="M40"/>
  <c r="L40"/>
  <c r="K40"/>
  <c r="J40"/>
  <c r="I40"/>
  <c r="H40"/>
  <c r="EG39"/>
  <c r="EF39"/>
  <c r="EE39"/>
  <c r="ED39"/>
  <c r="EC39"/>
  <c r="EB39"/>
  <c r="EA39"/>
  <c r="DR39"/>
  <c r="DQ39"/>
  <c r="DP39"/>
  <c r="DO39"/>
  <c r="DN39"/>
  <c r="DM39"/>
  <c r="DL39"/>
  <c r="DB39"/>
  <c r="DA39"/>
  <c r="CZ39"/>
  <c r="CY39"/>
  <c r="CX39"/>
  <c r="CW39"/>
  <c r="CV39"/>
  <c r="CM39"/>
  <c r="CL39"/>
  <c r="CK39"/>
  <c r="CJ39"/>
  <c r="CI39"/>
  <c r="CH39"/>
  <c r="CG39"/>
  <c r="BX39"/>
  <c r="BW39"/>
  <c r="BV39"/>
  <c r="BU39"/>
  <c r="BT39"/>
  <c r="BS39"/>
  <c r="BR39"/>
  <c r="BI39"/>
  <c r="BH39"/>
  <c r="BG39"/>
  <c r="BF39"/>
  <c r="BE39"/>
  <c r="BD39"/>
  <c r="BC39"/>
  <c r="AT39"/>
  <c r="AS39"/>
  <c r="AR39"/>
  <c r="AQ39"/>
  <c r="AP39"/>
  <c r="AO39"/>
  <c r="AN39"/>
  <c r="AD39"/>
  <c r="AC39"/>
  <c r="AB39"/>
  <c r="AA39"/>
  <c r="Z39"/>
  <c r="Y39"/>
  <c r="X39"/>
  <c r="N39"/>
  <c r="M39"/>
  <c r="L39"/>
  <c r="K39"/>
  <c r="J39"/>
  <c r="I39"/>
  <c r="H39"/>
  <c r="EG38"/>
  <c r="EF38"/>
  <c r="EE38"/>
  <c r="ED38"/>
  <c r="EC38"/>
  <c r="EB38"/>
  <c r="EA38"/>
  <c r="DR38"/>
  <c r="DQ38"/>
  <c r="DP38"/>
  <c r="DO38"/>
  <c r="DN38"/>
  <c r="DM38"/>
  <c r="DL38"/>
  <c r="DB38"/>
  <c r="DA38"/>
  <c r="CZ38"/>
  <c r="CY38"/>
  <c r="CX38"/>
  <c r="CW38"/>
  <c r="CV38"/>
  <c r="CM38"/>
  <c r="CL38"/>
  <c r="CK38"/>
  <c r="CJ38"/>
  <c r="CI38"/>
  <c r="CH38"/>
  <c r="CG38"/>
  <c r="BX38"/>
  <c r="BW38"/>
  <c r="BV38"/>
  <c r="BU38"/>
  <c r="BT38"/>
  <c r="BS38"/>
  <c r="BR38"/>
  <c r="BI38"/>
  <c r="BH38"/>
  <c r="BG38"/>
  <c r="BF38"/>
  <c r="BE38"/>
  <c r="BD38"/>
  <c r="BC38"/>
  <c r="AT38"/>
  <c r="AS38"/>
  <c r="AR38"/>
  <c r="AQ38"/>
  <c r="AP38"/>
  <c r="AO38"/>
  <c r="AN38"/>
  <c r="AD38"/>
  <c r="AC38"/>
  <c r="AB38"/>
  <c r="AA38"/>
  <c r="Z38"/>
  <c r="Y38"/>
  <c r="X38"/>
  <c r="N38"/>
  <c r="M38"/>
  <c r="L38"/>
  <c r="K38"/>
  <c r="J38"/>
  <c r="I38"/>
  <c r="H38"/>
  <c r="EG37"/>
  <c r="EF37"/>
  <c r="EE37"/>
  <c r="ED37"/>
  <c r="EC37"/>
  <c r="EB37"/>
  <c r="EA37"/>
  <c r="DR37"/>
  <c r="DQ37"/>
  <c r="DP37"/>
  <c r="DO37"/>
  <c r="DN37"/>
  <c r="DM37"/>
  <c r="DL37"/>
  <c r="DB37"/>
  <c r="DA37"/>
  <c r="CZ37"/>
  <c r="CY37"/>
  <c r="CX37"/>
  <c r="CW37"/>
  <c r="CV37"/>
  <c r="CM37"/>
  <c r="CL37"/>
  <c r="CK37"/>
  <c r="CJ37"/>
  <c r="CI37"/>
  <c r="CH37"/>
  <c r="CG37"/>
  <c r="BX37"/>
  <c r="BW37"/>
  <c r="BV37"/>
  <c r="BU37"/>
  <c r="BT37"/>
  <c r="BS37"/>
  <c r="BR37"/>
  <c r="BI37"/>
  <c r="BH37"/>
  <c r="BG37"/>
  <c r="BF37"/>
  <c r="BE37"/>
  <c r="BD37"/>
  <c r="BC37"/>
  <c r="AT37"/>
  <c r="AS37"/>
  <c r="AR37"/>
  <c r="AQ37"/>
  <c r="AP37"/>
  <c r="AO37"/>
  <c r="AN37"/>
  <c r="AD37"/>
  <c r="AC37"/>
  <c r="AB37"/>
  <c r="AA37"/>
  <c r="Z37"/>
  <c r="Y37"/>
  <c r="X37"/>
  <c r="N37"/>
  <c r="M37"/>
  <c r="L37"/>
  <c r="K37"/>
  <c r="J37"/>
  <c r="I37"/>
  <c r="H37"/>
  <c r="EG36"/>
  <c r="EF36"/>
  <c r="EE36"/>
  <c r="ED36"/>
  <c r="EC36"/>
  <c r="EB36"/>
  <c r="EA36"/>
  <c r="DR36"/>
  <c r="DQ36"/>
  <c r="DP36"/>
  <c r="DO36"/>
  <c r="DN36"/>
  <c r="DM36"/>
  <c r="DL36"/>
  <c r="DB36"/>
  <c r="DA36"/>
  <c r="CZ36"/>
  <c r="CY36"/>
  <c r="CX36"/>
  <c r="CW36"/>
  <c r="CV36"/>
  <c r="CM36"/>
  <c r="CL36"/>
  <c r="CK36"/>
  <c r="CJ36"/>
  <c r="CI36"/>
  <c r="CH36"/>
  <c r="CG36"/>
  <c r="BX36"/>
  <c r="BW36"/>
  <c r="BV36"/>
  <c r="BU36"/>
  <c r="BT36"/>
  <c r="BS36"/>
  <c r="BR36"/>
  <c r="BI36"/>
  <c r="BH36"/>
  <c r="BG36"/>
  <c r="BF36"/>
  <c r="BE36"/>
  <c r="BD36"/>
  <c r="BC36"/>
  <c r="AT36"/>
  <c r="AS36"/>
  <c r="AR36"/>
  <c r="AQ36"/>
  <c r="AP36"/>
  <c r="AO36"/>
  <c r="AN36"/>
  <c r="AD36"/>
  <c r="AC36"/>
  <c r="AB36"/>
  <c r="AA36"/>
  <c r="Z36"/>
  <c r="Y36"/>
  <c r="X36"/>
  <c r="N36"/>
  <c r="M36"/>
  <c r="L36"/>
  <c r="K36"/>
  <c r="J36"/>
  <c r="I36"/>
  <c r="H36"/>
  <c r="EG35"/>
  <c r="EF35"/>
  <c r="EE35"/>
  <c r="ED35"/>
  <c r="EC35"/>
  <c r="EB35"/>
  <c r="EA35"/>
  <c r="DR35"/>
  <c r="DQ35"/>
  <c r="DP35"/>
  <c r="DO35"/>
  <c r="DN35"/>
  <c r="DM35"/>
  <c r="DL35"/>
  <c r="DB35"/>
  <c r="DA35"/>
  <c r="CZ35"/>
  <c r="CY35"/>
  <c r="CX35"/>
  <c r="CW35"/>
  <c r="CV35"/>
  <c r="CM35"/>
  <c r="CL35"/>
  <c r="CK35"/>
  <c r="CJ35"/>
  <c r="CI35"/>
  <c r="CH35"/>
  <c r="CG35"/>
  <c r="BX35"/>
  <c r="BW35"/>
  <c r="BV35"/>
  <c r="BU35"/>
  <c r="BT35"/>
  <c r="BS35"/>
  <c r="BR35"/>
  <c r="BI35"/>
  <c r="BH35"/>
  <c r="BG35"/>
  <c r="BF35"/>
  <c r="BE35"/>
  <c r="BD35"/>
  <c r="BC35"/>
  <c r="AT35"/>
  <c r="AS35"/>
  <c r="AR35"/>
  <c r="AQ35"/>
  <c r="AP35"/>
  <c r="AO35"/>
  <c r="AN35"/>
  <c r="AD35"/>
  <c r="AC35"/>
  <c r="Z35"/>
  <c r="Y35"/>
  <c r="X35"/>
  <c r="N35"/>
  <c r="M35"/>
  <c r="L35"/>
  <c r="K35"/>
  <c r="J35"/>
  <c r="I35"/>
  <c r="H35"/>
  <c r="EG34"/>
  <c r="EF34"/>
  <c r="EE34"/>
  <c r="ED34"/>
  <c r="EC34"/>
  <c r="EB34"/>
  <c r="EA34"/>
  <c r="DR34"/>
  <c r="DQ34"/>
  <c r="DP34"/>
  <c r="DO34"/>
  <c r="DN34"/>
  <c r="DM34"/>
  <c r="DL34"/>
  <c r="DB34"/>
  <c r="DA34"/>
  <c r="CZ34"/>
  <c r="CY34"/>
  <c r="CX34"/>
  <c r="CW34"/>
  <c r="CV34"/>
  <c r="CM34"/>
  <c r="CL34"/>
  <c r="CK34"/>
  <c r="CJ34"/>
  <c r="CI34"/>
  <c r="CH34"/>
  <c r="CG34"/>
  <c r="BX34"/>
  <c r="BW34"/>
  <c r="BV34"/>
  <c r="BU34"/>
  <c r="BT34"/>
  <c r="BS34"/>
  <c r="BR34"/>
  <c r="BI34"/>
  <c r="BH34"/>
  <c r="BG34"/>
  <c r="BF34"/>
  <c r="BE34"/>
  <c r="BD34"/>
  <c r="BC34"/>
  <c r="AT34"/>
  <c r="AS34"/>
  <c r="AR34"/>
  <c r="AQ34"/>
  <c r="AP34"/>
  <c r="AO34"/>
  <c r="AN34"/>
  <c r="AD34"/>
  <c r="AC34"/>
  <c r="AB34"/>
  <c r="AA34"/>
  <c r="Z34"/>
  <c r="Y34"/>
  <c r="X34"/>
  <c r="N34"/>
  <c r="M34"/>
  <c r="L34"/>
  <c r="K34"/>
  <c r="J34"/>
  <c r="I34"/>
  <c r="H34"/>
  <c r="EG33"/>
  <c r="EF33"/>
  <c r="EE33"/>
  <c r="ED33"/>
  <c r="EC33"/>
  <c r="EB33"/>
  <c r="EA33"/>
  <c r="DR33"/>
  <c r="DQ33"/>
  <c r="DP33"/>
  <c r="DO33"/>
  <c r="DN33"/>
  <c r="DM33"/>
  <c r="DL33"/>
  <c r="DB33"/>
  <c r="DA33"/>
  <c r="CZ33"/>
  <c r="CY33"/>
  <c r="CX33"/>
  <c r="CW33"/>
  <c r="CV33"/>
  <c r="CM33"/>
  <c r="CL33"/>
  <c r="CK33"/>
  <c r="CJ33"/>
  <c r="CI33"/>
  <c r="CH33"/>
  <c r="CG33"/>
  <c r="BX33"/>
  <c r="BW33"/>
  <c r="BV33"/>
  <c r="BU33"/>
  <c r="BT33"/>
  <c r="BS33"/>
  <c r="BR33"/>
  <c r="BI33"/>
  <c r="BH33"/>
  <c r="BE33"/>
  <c r="BD33"/>
  <c r="BC33"/>
  <c r="AT33"/>
  <c r="AS33"/>
  <c r="AR33"/>
  <c r="AQ33"/>
  <c r="AP33"/>
  <c r="AO33"/>
  <c r="AN33"/>
  <c r="AD33"/>
  <c r="AC33"/>
  <c r="AB33"/>
  <c r="AA33"/>
  <c r="Z33"/>
  <c r="Y33"/>
  <c r="X33"/>
  <c r="N33"/>
  <c r="M33"/>
  <c r="L33"/>
  <c r="K33"/>
  <c r="J33"/>
  <c r="I33"/>
  <c r="H33"/>
  <c r="EG32"/>
  <c r="EF32"/>
  <c r="EE32"/>
  <c r="ED32"/>
  <c r="EC32"/>
  <c r="EB32"/>
  <c r="EA32"/>
  <c r="DR32"/>
  <c r="DQ32"/>
  <c r="DP32"/>
  <c r="DO32"/>
  <c r="DN32"/>
  <c r="DM32"/>
  <c r="DL32"/>
  <c r="DB32"/>
  <c r="DA32"/>
  <c r="CZ32"/>
  <c r="CY32"/>
  <c r="CX32"/>
  <c r="CW32"/>
  <c r="CV32"/>
  <c r="CM32"/>
  <c r="CL32"/>
  <c r="CK32"/>
  <c r="CJ32"/>
  <c r="CI32"/>
  <c r="CH32"/>
  <c r="CG32"/>
  <c r="BX32"/>
  <c r="BW32"/>
  <c r="BT32"/>
  <c r="BS32"/>
  <c r="BM32"/>
  <c r="BM41" s="1"/>
  <c r="BL32"/>
  <c r="BU32" s="1"/>
  <c r="BI32"/>
  <c r="BH32"/>
  <c r="BG32"/>
  <c r="BF32"/>
  <c r="BE32"/>
  <c r="BD32"/>
  <c r="BC32"/>
  <c r="AT32"/>
  <c r="AS32"/>
  <c r="AR32"/>
  <c r="AQ32"/>
  <c r="AP32"/>
  <c r="AO32"/>
  <c r="AN32"/>
  <c r="AD32"/>
  <c r="AC32"/>
  <c r="AB32"/>
  <c r="AA32"/>
  <c r="Z32"/>
  <c r="Y32"/>
  <c r="X32"/>
  <c r="N32"/>
  <c r="M32"/>
  <c r="L32"/>
  <c r="K32"/>
  <c r="J32"/>
  <c r="I32"/>
  <c r="H32"/>
  <c r="EG31"/>
  <c r="EF31"/>
  <c r="EE31"/>
  <c r="ED31"/>
  <c r="EC31"/>
  <c r="EB31"/>
  <c r="EA31"/>
  <c r="DR31"/>
  <c r="DQ31"/>
  <c r="DP31"/>
  <c r="DO31"/>
  <c r="DN31"/>
  <c r="DM31"/>
  <c r="DL31"/>
  <c r="DB31"/>
  <c r="DA31"/>
  <c r="CZ31"/>
  <c r="CY31"/>
  <c r="CX31"/>
  <c r="CW31"/>
  <c r="CV31"/>
  <c r="CM31"/>
  <c r="CL31"/>
  <c r="CK31"/>
  <c r="CJ31"/>
  <c r="CI31"/>
  <c r="CH31"/>
  <c r="CG31"/>
  <c r="BX31"/>
  <c r="BW31"/>
  <c r="BV31"/>
  <c r="BU31"/>
  <c r="BT31"/>
  <c r="BS31"/>
  <c r="BR31"/>
  <c r="BI31"/>
  <c r="BH31"/>
  <c r="BG31"/>
  <c r="BF31"/>
  <c r="BE31"/>
  <c r="BD31"/>
  <c r="BC31"/>
  <c r="AT31"/>
  <c r="AS31"/>
  <c r="AR31"/>
  <c r="AQ31"/>
  <c r="AP31"/>
  <c r="AO31"/>
  <c r="AN31"/>
  <c r="AD31"/>
  <c r="AC31"/>
  <c r="AB31"/>
  <c r="AA31"/>
  <c r="Z31"/>
  <c r="Y31"/>
  <c r="X31"/>
  <c r="N31"/>
  <c r="M31"/>
  <c r="L31"/>
  <c r="K31"/>
  <c r="J31"/>
  <c r="I31"/>
  <c r="H31"/>
  <c r="EG30"/>
  <c r="EF30"/>
  <c r="EE30"/>
  <c r="ED30"/>
  <c r="EC30"/>
  <c r="EB30"/>
  <c r="EA30"/>
  <c r="DR30"/>
  <c r="DQ30"/>
  <c r="DP30"/>
  <c r="DO30"/>
  <c r="DN30"/>
  <c r="DM30"/>
  <c r="DL30"/>
  <c r="DB30"/>
  <c r="DA30"/>
  <c r="CZ30"/>
  <c r="CY30"/>
  <c r="CX30"/>
  <c r="CW30"/>
  <c r="CV30"/>
  <c r="CM30"/>
  <c r="CL30"/>
  <c r="CK30"/>
  <c r="CJ30"/>
  <c r="CI30"/>
  <c r="CH30"/>
  <c r="CG30"/>
  <c r="BX30"/>
  <c r="BW30"/>
  <c r="BV30"/>
  <c r="BU30"/>
  <c r="BT30"/>
  <c r="BS30"/>
  <c r="BR30"/>
  <c r="BI30"/>
  <c r="BH30"/>
  <c r="BG30"/>
  <c r="BF30"/>
  <c r="BE30"/>
  <c r="BD30"/>
  <c r="BC30"/>
  <c r="AT30"/>
  <c r="AS30"/>
  <c r="AR30"/>
  <c r="AQ30"/>
  <c r="AP30"/>
  <c r="AO30"/>
  <c r="AN30"/>
  <c r="AD30"/>
  <c r="AC30"/>
  <c r="AB30"/>
  <c r="AA30"/>
  <c r="Z30"/>
  <c r="Y30"/>
  <c r="X30"/>
  <c r="N30"/>
  <c r="M30"/>
  <c r="L30"/>
  <c r="K30"/>
  <c r="J30"/>
  <c r="I30"/>
  <c r="H30"/>
  <c r="EG29"/>
  <c r="EF29"/>
  <c r="EE29"/>
  <c r="ED29"/>
  <c r="EC29"/>
  <c r="EB29"/>
  <c r="EA29"/>
  <c r="DR29"/>
  <c r="DQ29"/>
  <c r="DP29"/>
  <c r="DO29"/>
  <c r="DN29"/>
  <c r="DM29"/>
  <c r="DL29"/>
  <c r="DB29"/>
  <c r="DA29"/>
  <c r="CZ29"/>
  <c r="CY29"/>
  <c r="CX29"/>
  <c r="CW29"/>
  <c r="CV29"/>
  <c r="CM29"/>
  <c r="CL29"/>
  <c r="CK29"/>
  <c r="CJ29"/>
  <c r="CI29"/>
  <c r="CH29"/>
  <c r="CG29"/>
  <c r="BX29"/>
  <c r="BW29"/>
  <c r="BV29"/>
  <c r="BU29"/>
  <c r="BT29"/>
  <c r="BS29"/>
  <c r="BR29"/>
  <c r="BI29"/>
  <c r="BH29"/>
  <c r="BE29"/>
  <c r="BD29"/>
  <c r="AX29"/>
  <c r="AX41" s="1"/>
  <c r="AW29"/>
  <c r="AT29"/>
  <c r="AS29"/>
  <c r="AR29"/>
  <c r="AQ29"/>
  <c r="AP29"/>
  <c r="AO29"/>
  <c r="AN29"/>
  <c r="AD29"/>
  <c r="AC29"/>
  <c r="AB29"/>
  <c r="AA29"/>
  <c r="Z29"/>
  <c r="Y29"/>
  <c r="X29"/>
  <c r="N29"/>
  <c r="M29"/>
  <c r="L29"/>
  <c r="K29"/>
  <c r="J29"/>
  <c r="I29"/>
  <c r="H29"/>
  <c r="EG28"/>
  <c r="EF28"/>
  <c r="EE28"/>
  <c r="ED28"/>
  <c r="EC28"/>
  <c r="EB28"/>
  <c r="EA28"/>
  <c r="DR28"/>
  <c r="DQ28"/>
  <c r="DP28"/>
  <c r="DO28"/>
  <c r="DN28"/>
  <c r="DM28"/>
  <c r="DL28"/>
  <c r="DB28"/>
  <c r="DA28"/>
  <c r="CZ28"/>
  <c r="CY28"/>
  <c r="CX28"/>
  <c r="CW28"/>
  <c r="CV28"/>
  <c r="CM28"/>
  <c r="CL28"/>
  <c r="CK28"/>
  <c r="CJ28"/>
  <c r="CI28"/>
  <c r="CH28"/>
  <c r="CG28"/>
  <c r="BX28"/>
  <c r="BW28"/>
  <c r="BV28"/>
  <c r="BU28"/>
  <c r="BT28"/>
  <c r="BS28"/>
  <c r="BR28"/>
  <c r="BI28"/>
  <c r="BH28"/>
  <c r="BG28"/>
  <c r="BF28"/>
  <c r="BE28"/>
  <c r="BD28"/>
  <c r="BC28"/>
  <c r="AT28"/>
  <c r="AS28"/>
  <c r="AR28"/>
  <c r="AQ28"/>
  <c r="AP28"/>
  <c r="AO28"/>
  <c r="AN28"/>
  <c r="AD28"/>
  <c r="AC28"/>
  <c r="AB28"/>
  <c r="AA28"/>
  <c r="Z28"/>
  <c r="Y28"/>
  <c r="X28"/>
  <c r="N28"/>
  <c r="M28"/>
  <c r="L28"/>
  <c r="K28"/>
  <c r="J28"/>
  <c r="I28"/>
  <c r="H28"/>
  <c r="EG27"/>
  <c r="EF27"/>
  <c r="EE27"/>
  <c r="ED27"/>
  <c r="EC27"/>
  <c r="EB27"/>
  <c r="EA27"/>
  <c r="DR27"/>
  <c r="DQ27"/>
  <c r="DP27"/>
  <c r="DO27"/>
  <c r="DN27"/>
  <c r="DM27"/>
  <c r="DL27"/>
  <c r="DB27"/>
  <c r="DA27"/>
  <c r="CZ27"/>
  <c r="CY27"/>
  <c r="CX27"/>
  <c r="CW27"/>
  <c r="CV27"/>
  <c r="CM27"/>
  <c r="CL27"/>
  <c r="CK27"/>
  <c r="CJ27"/>
  <c r="CI27"/>
  <c r="CH27"/>
  <c r="CG27"/>
  <c r="BX27"/>
  <c r="BW27"/>
  <c r="BV27"/>
  <c r="BU27"/>
  <c r="BT27"/>
  <c r="BS27"/>
  <c r="BR27"/>
  <c r="BI27"/>
  <c r="BH27"/>
  <c r="BG27"/>
  <c r="BF27"/>
  <c r="BE27"/>
  <c r="BD27"/>
  <c r="BC27"/>
  <c r="AT27"/>
  <c r="AS27"/>
  <c r="AR27"/>
  <c r="AQ27"/>
  <c r="AP27"/>
  <c r="AO27"/>
  <c r="AN27"/>
  <c r="AD27"/>
  <c r="AC27"/>
  <c r="AB27"/>
  <c r="AA27"/>
  <c r="Z27"/>
  <c r="Y27"/>
  <c r="X27"/>
  <c r="N27"/>
  <c r="M27"/>
  <c r="L27"/>
  <c r="K27"/>
  <c r="J27"/>
  <c r="I27"/>
  <c r="H27"/>
  <c r="EG26"/>
  <c r="EF26"/>
  <c r="EE26"/>
  <c r="ED26"/>
  <c r="EC26"/>
  <c r="EB26"/>
  <c r="EA26"/>
  <c r="DR26"/>
  <c r="DQ26"/>
  <c r="DP26"/>
  <c r="DO26"/>
  <c r="DN26"/>
  <c r="DM26"/>
  <c r="DL26"/>
  <c r="DB26"/>
  <c r="DA26"/>
  <c r="CZ26"/>
  <c r="CY26"/>
  <c r="CX26"/>
  <c r="CW26"/>
  <c r="CV26"/>
  <c r="CM26"/>
  <c r="CL26"/>
  <c r="CK26"/>
  <c r="CJ26"/>
  <c r="CI26"/>
  <c r="CH26"/>
  <c r="CG26"/>
  <c r="BX26"/>
  <c r="BW26"/>
  <c r="BV26"/>
  <c r="BU26"/>
  <c r="BT26"/>
  <c r="BS26"/>
  <c r="BR26"/>
  <c r="BI26"/>
  <c r="BH26"/>
  <c r="BG26"/>
  <c r="BF26"/>
  <c r="BE26"/>
  <c r="BD26"/>
  <c r="BC26"/>
  <c r="AT26"/>
  <c r="AS26"/>
  <c r="AR26"/>
  <c r="AQ26"/>
  <c r="AP26"/>
  <c r="AO26"/>
  <c r="AN26"/>
  <c r="AD26"/>
  <c r="AC26"/>
  <c r="AB26"/>
  <c r="AA26"/>
  <c r="Z26"/>
  <c r="Y26"/>
  <c r="X26"/>
  <c r="N26"/>
  <c r="M26"/>
  <c r="L26"/>
  <c r="K26"/>
  <c r="J26"/>
  <c r="I26"/>
  <c r="H26"/>
  <c r="EG25"/>
  <c r="EF25"/>
  <c r="EE25"/>
  <c r="ED25"/>
  <c r="EC25"/>
  <c r="EB25"/>
  <c r="EA25"/>
  <c r="DR25"/>
  <c r="DQ25"/>
  <c r="DP25"/>
  <c r="DO25"/>
  <c r="DN25"/>
  <c r="DM25"/>
  <c r="DL25"/>
  <c r="DB25"/>
  <c r="DA25"/>
  <c r="CZ25"/>
  <c r="CY25"/>
  <c r="CX25"/>
  <c r="CW25"/>
  <c r="CV25"/>
  <c r="CM25"/>
  <c r="CL25"/>
  <c r="CK25"/>
  <c r="CJ25"/>
  <c r="CI25"/>
  <c r="CH25"/>
  <c r="CG25"/>
  <c r="BX25"/>
  <c r="BW25"/>
  <c r="BV25"/>
  <c r="BU25"/>
  <c r="BT25"/>
  <c r="BS25"/>
  <c r="BR25"/>
  <c r="BI25"/>
  <c r="BH25"/>
  <c r="BG25"/>
  <c r="BF25"/>
  <c r="BE25"/>
  <c r="BD25"/>
  <c r="BC25"/>
  <c r="AT25"/>
  <c r="AS25"/>
  <c r="AR25"/>
  <c r="AQ25"/>
  <c r="AP25"/>
  <c r="AO25"/>
  <c r="AN25"/>
  <c r="AD25"/>
  <c r="AC25"/>
  <c r="AB25"/>
  <c r="AA25"/>
  <c r="Z25"/>
  <c r="Y25"/>
  <c r="X25"/>
  <c r="N25"/>
  <c r="M25"/>
  <c r="L25"/>
  <c r="K25"/>
  <c r="J25"/>
  <c r="I25"/>
  <c r="H25"/>
  <c r="EG24"/>
  <c r="EF24"/>
  <c r="EE24"/>
  <c r="ED24"/>
  <c r="EC24"/>
  <c r="EB24"/>
  <c r="EA24"/>
  <c r="DR24"/>
  <c r="DQ24"/>
  <c r="DP24"/>
  <c r="DO24"/>
  <c r="DN24"/>
  <c r="DM24"/>
  <c r="DL24"/>
  <c r="DB24"/>
  <c r="DA24"/>
  <c r="CZ24"/>
  <c r="CY24"/>
  <c r="CX24"/>
  <c r="CW24"/>
  <c r="CV24"/>
  <c r="CM24"/>
  <c r="CL24"/>
  <c r="CK24"/>
  <c r="CJ24"/>
  <c r="CI24"/>
  <c r="CH24"/>
  <c r="CG24"/>
  <c r="BX24"/>
  <c r="BW24"/>
  <c r="BV24"/>
  <c r="BU24"/>
  <c r="BT24"/>
  <c r="BS24"/>
  <c r="BR24"/>
  <c r="BI24"/>
  <c r="BH24"/>
  <c r="BG24"/>
  <c r="BF24"/>
  <c r="BE24"/>
  <c r="BD24"/>
  <c r="BC24"/>
  <c r="AT24"/>
  <c r="AS24"/>
  <c r="AR24"/>
  <c r="AQ24"/>
  <c r="AP24"/>
  <c r="AO24"/>
  <c r="AN24"/>
  <c r="AD24"/>
  <c r="AC24"/>
  <c r="AB24"/>
  <c r="AA24"/>
  <c r="Z24"/>
  <c r="Y24"/>
  <c r="X24"/>
  <c r="N24"/>
  <c r="M24"/>
  <c r="L24"/>
  <c r="K24"/>
  <c r="J24"/>
  <c r="I24"/>
  <c r="H24"/>
  <c r="EG23"/>
  <c r="EF23"/>
  <c r="EE23"/>
  <c r="ED23"/>
  <c r="EC23"/>
  <c r="EB23"/>
  <c r="EA23"/>
  <c r="DR23"/>
  <c r="DQ23"/>
  <c r="DP23"/>
  <c r="DO23"/>
  <c r="DN23"/>
  <c r="DM23"/>
  <c r="DL23"/>
  <c r="DB23"/>
  <c r="DA23"/>
  <c r="CZ23"/>
  <c r="CY23"/>
  <c r="CX23"/>
  <c r="CW23"/>
  <c r="CV23"/>
  <c r="CM23"/>
  <c r="CL23"/>
  <c r="CK23"/>
  <c r="CJ23"/>
  <c r="CI23"/>
  <c r="CH23"/>
  <c r="CG23"/>
  <c r="BX23"/>
  <c r="BW23"/>
  <c r="BV23"/>
  <c r="BU23"/>
  <c r="BT23"/>
  <c r="BS23"/>
  <c r="BR23"/>
  <c r="BI23"/>
  <c r="BH23"/>
  <c r="BG23"/>
  <c r="BF23"/>
  <c r="BE23"/>
  <c r="BD23"/>
  <c r="BC23"/>
  <c r="AT23"/>
  <c r="AS23"/>
  <c r="AR23"/>
  <c r="AQ23"/>
  <c r="AP23"/>
  <c r="AO23"/>
  <c r="AN23"/>
  <c r="AD23"/>
  <c r="AC23"/>
  <c r="AB23"/>
  <c r="AA23"/>
  <c r="Z23"/>
  <c r="Y23"/>
  <c r="X23"/>
  <c r="N23"/>
  <c r="M23"/>
  <c r="J23"/>
  <c r="I23"/>
  <c r="C23"/>
  <c r="C41" s="1"/>
  <c r="B23"/>
  <c r="B41" s="1"/>
  <c r="EG22"/>
  <c r="EF22"/>
  <c r="EE22"/>
  <c r="ED22"/>
  <c r="EC22"/>
  <c r="EB22"/>
  <c r="EA22"/>
  <c r="DR22"/>
  <c r="DQ22"/>
  <c r="DP22"/>
  <c r="DO22"/>
  <c r="DN22"/>
  <c r="DM22"/>
  <c r="DL22"/>
  <c r="DB22"/>
  <c r="DA22"/>
  <c r="CZ22"/>
  <c r="CY22"/>
  <c r="CX22"/>
  <c r="CW22"/>
  <c r="CV22"/>
  <c r="CM22"/>
  <c r="CL22"/>
  <c r="CK22"/>
  <c r="CJ22"/>
  <c r="CI22"/>
  <c r="CH22"/>
  <c r="CG22"/>
  <c r="BX22"/>
  <c r="BW22"/>
  <c r="BV22"/>
  <c r="BU22"/>
  <c r="BT22"/>
  <c r="BS22"/>
  <c r="BR22"/>
  <c r="BI22"/>
  <c r="BH22"/>
  <c r="BG22"/>
  <c r="BF22"/>
  <c r="BE22"/>
  <c r="BD22"/>
  <c r="BC22"/>
  <c r="AT22"/>
  <c r="AS22"/>
  <c r="AR22"/>
  <c r="AQ22"/>
  <c r="AP22"/>
  <c r="AO22"/>
  <c r="AN22"/>
  <c r="AD22"/>
  <c r="AC22"/>
  <c r="AB22"/>
  <c r="AA22"/>
  <c r="Z22"/>
  <c r="Y22"/>
  <c r="X22"/>
  <c r="N22"/>
  <c r="M22"/>
  <c r="L22"/>
  <c r="K22"/>
  <c r="J22"/>
  <c r="I22"/>
  <c r="H22"/>
  <c r="EG21"/>
  <c r="EF21"/>
  <c r="EE21"/>
  <c r="ED21"/>
  <c r="EC21"/>
  <c r="EB21"/>
  <c r="EA21"/>
  <c r="DR21"/>
  <c r="DQ21"/>
  <c r="DP21"/>
  <c r="DO21"/>
  <c r="DN21"/>
  <c r="DM21"/>
  <c r="DL21"/>
  <c r="DB21"/>
  <c r="DA21"/>
  <c r="CZ21"/>
  <c r="CY21"/>
  <c r="CX21"/>
  <c r="CW21"/>
  <c r="CV21"/>
  <c r="CM21"/>
  <c r="CL21"/>
  <c r="CK21"/>
  <c r="CJ21"/>
  <c r="CI21"/>
  <c r="CH21"/>
  <c r="CG21"/>
  <c r="BX21"/>
  <c r="BW21"/>
  <c r="BV21"/>
  <c r="BU21"/>
  <c r="BT21"/>
  <c r="BS21"/>
  <c r="BR21"/>
  <c r="BI21"/>
  <c r="BH21"/>
  <c r="BG21"/>
  <c r="BF21"/>
  <c r="BE21"/>
  <c r="BD21"/>
  <c r="BC21"/>
  <c r="AT21"/>
  <c r="AS21"/>
  <c r="AR21"/>
  <c r="AQ21"/>
  <c r="AP21"/>
  <c r="AO21"/>
  <c r="AN21"/>
  <c r="AD21"/>
  <c r="AC21"/>
  <c r="AB21"/>
  <c r="AA21"/>
  <c r="Z21"/>
  <c r="Y21"/>
  <c r="X21"/>
  <c r="N21"/>
  <c r="M21"/>
  <c r="L21"/>
  <c r="K21"/>
  <c r="J21"/>
  <c r="I21"/>
  <c r="H21"/>
  <c r="EG20"/>
  <c r="EF20"/>
  <c r="EE20"/>
  <c r="ED20"/>
  <c r="EC20"/>
  <c r="EB20"/>
  <c r="EA20"/>
  <c r="DR20"/>
  <c r="DQ20"/>
  <c r="DP20"/>
  <c r="DO20"/>
  <c r="DN20"/>
  <c r="DM20"/>
  <c r="DL20"/>
  <c r="DB20"/>
  <c r="DA20"/>
  <c r="CZ20"/>
  <c r="CY20"/>
  <c r="CX20"/>
  <c r="CW20"/>
  <c r="CV20"/>
  <c r="CM20"/>
  <c r="CL20"/>
  <c r="CK20"/>
  <c r="CJ20"/>
  <c r="CI20"/>
  <c r="CH20"/>
  <c r="CG20"/>
  <c r="BX20"/>
  <c r="BW20"/>
  <c r="BV20"/>
  <c r="BU20"/>
  <c r="BT20"/>
  <c r="BS20"/>
  <c r="BR20"/>
  <c r="BI20"/>
  <c r="BH20"/>
  <c r="BG20"/>
  <c r="BF20"/>
  <c r="BE20"/>
  <c r="BD20"/>
  <c r="BC20"/>
  <c r="AT20"/>
  <c r="AS20"/>
  <c r="AR20"/>
  <c r="AQ20"/>
  <c r="AP20"/>
  <c r="AO20"/>
  <c r="AN20"/>
  <c r="AD20"/>
  <c r="AC20"/>
  <c r="AB20"/>
  <c r="AA20"/>
  <c r="Z20"/>
  <c r="Y20"/>
  <c r="X20"/>
  <c r="N20"/>
  <c r="M20"/>
  <c r="L20"/>
  <c r="K20"/>
  <c r="J20"/>
  <c r="I20"/>
  <c r="H20"/>
  <c r="EG19"/>
  <c r="EF19"/>
  <c r="EE19"/>
  <c r="ED19"/>
  <c r="EC19"/>
  <c r="EB19"/>
  <c r="EA19"/>
  <c r="DR19"/>
  <c r="DQ19"/>
  <c r="DP19"/>
  <c r="DO19"/>
  <c r="DN19"/>
  <c r="DM19"/>
  <c r="DL19"/>
  <c r="DB19"/>
  <c r="DA19"/>
  <c r="CZ19"/>
  <c r="CY19"/>
  <c r="CX19"/>
  <c r="CW19"/>
  <c r="CV19"/>
  <c r="CM19"/>
  <c r="CL19"/>
  <c r="CK19"/>
  <c r="CJ19"/>
  <c r="CI19"/>
  <c r="CH19"/>
  <c r="CG19"/>
  <c r="BX19"/>
  <c r="BW19"/>
  <c r="BV19"/>
  <c r="BU19"/>
  <c r="BT19"/>
  <c r="BS19"/>
  <c r="BR19"/>
  <c r="BI19"/>
  <c r="BH19"/>
  <c r="BG19"/>
  <c r="BF19"/>
  <c r="BE19"/>
  <c r="BD19"/>
  <c r="BC19"/>
  <c r="AT19"/>
  <c r="AS19"/>
  <c r="AR19"/>
  <c r="AQ19"/>
  <c r="AP19"/>
  <c r="AO19"/>
  <c r="AN19"/>
  <c r="AD19"/>
  <c r="AC19"/>
  <c r="AB19"/>
  <c r="AA19"/>
  <c r="Z19"/>
  <c r="Y19"/>
  <c r="X19"/>
  <c r="N19"/>
  <c r="M19"/>
  <c r="L19"/>
  <c r="K19"/>
  <c r="J19"/>
  <c r="I19"/>
  <c r="H19"/>
  <c r="EG18"/>
  <c r="EF18"/>
  <c r="EE18"/>
  <c r="ED18"/>
  <c r="EC18"/>
  <c r="EB18"/>
  <c r="EA18"/>
  <c r="DR18"/>
  <c r="DQ18"/>
  <c r="DP18"/>
  <c r="DO18"/>
  <c r="DN18"/>
  <c r="DM18"/>
  <c r="DL18"/>
  <c r="DB18"/>
  <c r="DA18"/>
  <c r="CZ18"/>
  <c r="CY18"/>
  <c r="CX18"/>
  <c r="CW18"/>
  <c r="CV18"/>
  <c r="CM18"/>
  <c r="CL18"/>
  <c r="CK18"/>
  <c r="CJ18"/>
  <c r="CI18"/>
  <c r="CH18"/>
  <c r="CG18"/>
  <c r="BX18"/>
  <c r="BW18"/>
  <c r="BV18"/>
  <c r="BU18"/>
  <c r="BT18"/>
  <c r="BS18"/>
  <c r="BR18"/>
  <c r="BI18"/>
  <c r="BH18"/>
  <c r="BG18"/>
  <c r="BF18"/>
  <c r="BE18"/>
  <c r="BD18"/>
  <c r="BC18"/>
  <c r="AT18"/>
  <c r="AS18"/>
  <c r="AR18"/>
  <c r="AQ18"/>
  <c r="AP18"/>
  <c r="AO18"/>
  <c r="AN18"/>
  <c r="AD18"/>
  <c r="AC18"/>
  <c r="AB18"/>
  <c r="AA18"/>
  <c r="Z18"/>
  <c r="Y18"/>
  <c r="X18"/>
  <c r="N18"/>
  <c r="M18"/>
  <c r="L18"/>
  <c r="K18"/>
  <c r="J18"/>
  <c r="I18"/>
  <c r="H18"/>
  <c r="EG17"/>
  <c r="EF17"/>
  <c r="EE17"/>
  <c r="ED17"/>
  <c r="EC17"/>
  <c r="EB17"/>
  <c r="EA17"/>
  <c r="DR17"/>
  <c r="DQ17"/>
  <c r="DP17"/>
  <c r="DO17"/>
  <c r="DN17"/>
  <c r="DM17"/>
  <c r="DL17"/>
  <c r="DB17"/>
  <c r="DA17"/>
  <c r="CZ17"/>
  <c r="CY17"/>
  <c r="CX17"/>
  <c r="CW17"/>
  <c r="CV17"/>
  <c r="CM17"/>
  <c r="CL17"/>
  <c r="CK17"/>
  <c r="CJ17"/>
  <c r="CI17"/>
  <c r="CH17"/>
  <c r="CG17"/>
  <c r="BX17"/>
  <c r="BW17"/>
  <c r="BV17"/>
  <c r="BU17"/>
  <c r="BT17"/>
  <c r="BS17"/>
  <c r="BR17"/>
  <c r="BI17"/>
  <c r="BH17"/>
  <c r="BG17"/>
  <c r="BF17"/>
  <c r="BE17"/>
  <c r="BD17"/>
  <c r="BC17"/>
  <c r="AT17"/>
  <c r="AS17"/>
  <c r="AP17"/>
  <c r="AO17"/>
  <c r="AI17"/>
  <c r="AI41" s="1"/>
  <c r="AH17"/>
  <c r="AH41" s="1"/>
  <c r="AD17"/>
  <c r="AC17"/>
  <c r="AB17"/>
  <c r="AA17"/>
  <c r="Z17"/>
  <c r="Y17"/>
  <c r="X17"/>
  <c r="N17"/>
  <c r="M17"/>
  <c r="L17"/>
  <c r="K17"/>
  <c r="J17"/>
  <c r="I17"/>
  <c r="H17"/>
  <c r="EG16"/>
  <c r="EF16"/>
  <c r="EE16"/>
  <c r="ED16"/>
  <c r="EC16"/>
  <c r="EB16"/>
  <c r="EA16"/>
  <c r="DR16"/>
  <c r="DQ16"/>
  <c r="DP16"/>
  <c r="DO16"/>
  <c r="DN16"/>
  <c r="DM16"/>
  <c r="DL16"/>
  <c r="DB16"/>
  <c r="DA16"/>
  <c r="CZ16"/>
  <c r="CY16"/>
  <c r="CX16"/>
  <c r="CW16"/>
  <c r="CV16"/>
  <c r="CM16"/>
  <c r="CL16"/>
  <c r="CK16"/>
  <c r="CJ16"/>
  <c r="CI16"/>
  <c r="CH16"/>
  <c r="CG16"/>
  <c r="BV16"/>
  <c r="BU16"/>
  <c r="BS16"/>
  <c r="BR16"/>
  <c r="BQ16"/>
  <c r="BQ41" s="1"/>
  <c r="BP16"/>
  <c r="BI16"/>
  <c r="BH16"/>
  <c r="BG16"/>
  <c r="BF16"/>
  <c r="BE16"/>
  <c r="BD16"/>
  <c r="BC16"/>
  <c r="AT16"/>
  <c r="AS16"/>
  <c r="AR16"/>
  <c r="AQ16"/>
  <c r="AP16"/>
  <c r="AO16"/>
  <c r="AN16"/>
  <c r="AD16"/>
  <c r="AC16"/>
  <c r="AB16"/>
  <c r="AA16"/>
  <c r="Z16"/>
  <c r="Y16"/>
  <c r="X16"/>
  <c r="N16"/>
  <c r="M16"/>
  <c r="L16"/>
  <c r="K16"/>
  <c r="J16"/>
  <c r="I16"/>
  <c r="H16"/>
  <c r="EG15"/>
  <c r="EF15"/>
  <c r="EE15"/>
  <c r="ED15"/>
  <c r="EC15"/>
  <c r="EB15"/>
  <c r="EA15"/>
  <c r="DR15"/>
  <c r="DQ15"/>
  <c r="DP15"/>
  <c r="DO15"/>
  <c r="DN15"/>
  <c r="DM15"/>
  <c r="DL15"/>
  <c r="DB15"/>
  <c r="DA15"/>
  <c r="CZ15"/>
  <c r="CY15"/>
  <c r="CX15"/>
  <c r="CW15"/>
  <c r="CV15"/>
  <c r="CM15"/>
  <c r="CL15"/>
  <c r="CK15"/>
  <c r="CJ15"/>
  <c r="CI15"/>
  <c r="CH15"/>
  <c r="CG15"/>
  <c r="BX15"/>
  <c r="BW15"/>
  <c r="BV15"/>
  <c r="BU15"/>
  <c r="BT15"/>
  <c r="BS15"/>
  <c r="BR15"/>
  <c r="BI15"/>
  <c r="BH15"/>
  <c r="BG15"/>
  <c r="BF15"/>
  <c r="BE15"/>
  <c r="BD15"/>
  <c r="BC15"/>
  <c r="AT15"/>
  <c r="AS15"/>
  <c r="AR15"/>
  <c r="AQ15"/>
  <c r="AP15"/>
  <c r="AO15"/>
  <c r="AN15"/>
  <c r="AD15"/>
  <c r="AC15"/>
  <c r="AB15"/>
  <c r="AA15"/>
  <c r="Z15"/>
  <c r="Y15"/>
  <c r="X15"/>
  <c r="N15"/>
  <c r="M15"/>
  <c r="L15"/>
  <c r="K15"/>
  <c r="J15"/>
  <c r="I15"/>
  <c r="H15"/>
  <c r="EG14"/>
  <c r="EF14"/>
  <c r="EE14"/>
  <c r="ED14"/>
  <c r="EC14"/>
  <c r="EB14"/>
  <c r="EA14"/>
  <c r="DR14"/>
  <c r="DQ14"/>
  <c r="DP14"/>
  <c r="DO14"/>
  <c r="DN14"/>
  <c r="DM14"/>
  <c r="DL14"/>
  <c r="DB14"/>
  <c r="DA14"/>
  <c r="CZ14"/>
  <c r="CY14"/>
  <c r="CX14"/>
  <c r="CW14"/>
  <c r="CV14"/>
  <c r="CM14"/>
  <c r="CL14"/>
  <c r="CK14"/>
  <c r="CJ14"/>
  <c r="CI14"/>
  <c r="CH14"/>
  <c r="CG14"/>
  <c r="BX14"/>
  <c r="BW14"/>
  <c r="BV14"/>
  <c r="BU14"/>
  <c r="BT14"/>
  <c r="BS14"/>
  <c r="BR14"/>
  <c r="BI14"/>
  <c r="BH14"/>
  <c r="BG14"/>
  <c r="BF14"/>
  <c r="BE14"/>
  <c r="BD14"/>
  <c r="BC14"/>
  <c r="AT14"/>
  <c r="AS14"/>
  <c r="AR14"/>
  <c r="AQ14"/>
  <c r="AP14"/>
  <c r="AO14"/>
  <c r="AN14"/>
  <c r="AD14"/>
  <c r="AC14"/>
  <c r="AB14"/>
  <c r="AA14"/>
  <c r="Z14"/>
  <c r="Y14"/>
  <c r="X14"/>
  <c r="N14"/>
  <c r="M14"/>
  <c r="L14"/>
  <c r="K14"/>
  <c r="J14"/>
  <c r="I14"/>
  <c r="H14"/>
  <c r="EG13"/>
  <c r="EF13"/>
  <c r="EE13"/>
  <c r="ED13"/>
  <c r="EC13"/>
  <c r="EB13"/>
  <c r="EA13"/>
  <c r="DR13"/>
  <c r="DQ13"/>
  <c r="DP13"/>
  <c r="DO13"/>
  <c r="DN13"/>
  <c r="DM13"/>
  <c r="DL13"/>
  <c r="DB13"/>
  <c r="DA13"/>
  <c r="CZ13"/>
  <c r="CY13"/>
  <c r="CX13"/>
  <c r="CW13"/>
  <c r="CV13"/>
  <c r="CM13"/>
  <c r="CL13"/>
  <c r="CK13"/>
  <c r="CJ13"/>
  <c r="CI13"/>
  <c r="CH13"/>
  <c r="CG13"/>
  <c r="BX13"/>
  <c r="BW13"/>
  <c r="BV13"/>
  <c r="BU13"/>
  <c r="BT13"/>
  <c r="BS13"/>
  <c r="BR13"/>
  <c r="BI13"/>
  <c r="BH13"/>
  <c r="BG13"/>
  <c r="BF13"/>
  <c r="BE13"/>
  <c r="BD13"/>
  <c r="BC13"/>
  <c r="AT13"/>
  <c r="AS13"/>
  <c r="AR13"/>
  <c r="AQ13"/>
  <c r="AP13"/>
  <c r="AO13"/>
  <c r="AN13"/>
  <c r="AD13"/>
  <c r="AC13"/>
  <c r="AB13"/>
  <c r="AA13"/>
  <c r="Z13"/>
  <c r="Y13"/>
  <c r="X13"/>
  <c r="N13"/>
  <c r="M13"/>
  <c r="L13"/>
  <c r="K13"/>
  <c r="J13"/>
  <c r="I13"/>
  <c r="H13"/>
  <c r="EG12"/>
  <c r="EF12"/>
  <c r="EE12"/>
  <c r="ED12"/>
  <c r="EC12"/>
  <c r="EB12"/>
  <c r="EA12"/>
  <c r="DR12"/>
  <c r="DQ12"/>
  <c r="DP12"/>
  <c r="DO12"/>
  <c r="DN12"/>
  <c r="DM12"/>
  <c r="DL12"/>
  <c r="DB12"/>
  <c r="DA12"/>
  <c r="CZ12"/>
  <c r="CY12"/>
  <c r="CX12"/>
  <c r="CW12"/>
  <c r="CV12"/>
  <c r="CM12"/>
  <c r="CL12"/>
  <c r="CK12"/>
  <c r="CJ12"/>
  <c r="CI12"/>
  <c r="CH12"/>
  <c r="CG12"/>
  <c r="BX12"/>
  <c r="BW12"/>
  <c r="BV12"/>
  <c r="BU12"/>
  <c r="BT12"/>
  <c r="BS12"/>
  <c r="BR12"/>
  <c r="BI12"/>
  <c r="BH12"/>
  <c r="BG12"/>
  <c r="BF12"/>
  <c r="BE12"/>
  <c r="BD12"/>
  <c r="BC12"/>
  <c r="AT12"/>
  <c r="AS12"/>
  <c r="AR12"/>
  <c r="AQ12"/>
  <c r="AP12"/>
  <c r="AO12"/>
  <c r="AN12"/>
  <c r="AD12"/>
  <c r="AC12"/>
  <c r="AB12"/>
  <c r="AA12"/>
  <c r="Z12"/>
  <c r="Y12"/>
  <c r="X12"/>
  <c r="N12"/>
  <c r="M12"/>
  <c r="L12"/>
  <c r="K12"/>
  <c r="J12"/>
  <c r="I12"/>
  <c r="H12"/>
  <c r="EG11"/>
  <c r="EF11"/>
  <c r="EE11"/>
  <c r="ED11"/>
  <c r="EC11"/>
  <c r="EB11"/>
  <c r="EA11"/>
  <c r="DR11"/>
  <c r="DQ11"/>
  <c r="DP11"/>
  <c r="DO11"/>
  <c r="DN11"/>
  <c r="DM11"/>
  <c r="DL11"/>
  <c r="DB11"/>
  <c r="DA11"/>
  <c r="CZ11"/>
  <c r="CY11"/>
  <c r="CX11"/>
  <c r="CW11"/>
  <c r="CV11"/>
  <c r="CM11"/>
  <c r="CL11"/>
  <c r="CK11"/>
  <c r="CJ11"/>
  <c r="CI11"/>
  <c r="CH11"/>
  <c r="CG11"/>
  <c r="BX11"/>
  <c r="BW11"/>
  <c r="BV11"/>
  <c r="BU11"/>
  <c r="BT11"/>
  <c r="BS11"/>
  <c r="BR11"/>
  <c r="BI11"/>
  <c r="BH11"/>
  <c r="BG11"/>
  <c r="BF11"/>
  <c r="BE11"/>
  <c r="BD11"/>
  <c r="BC11"/>
  <c r="AT11"/>
  <c r="AS11"/>
  <c r="AR11"/>
  <c r="AQ11"/>
  <c r="AP11"/>
  <c r="AO11"/>
  <c r="AN11"/>
  <c r="AD11"/>
  <c r="AC11"/>
  <c r="AB11"/>
  <c r="AA11"/>
  <c r="Z11"/>
  <c r="Y11"/>
  <c r="X11"/>
  <c r="N11"/>
  <c r="M11"/>
  <c r="L11"/>
  <c r="K11"/>
  <c r="J11"/>
  <c r="I11"/>
  <c r="H11"/>
  <c r="EG10"/>
  <c r="EF10"/>
  <c r="EE10"/>
  <c r="ED10"/>
  <c r="EC10"/>
  <c r="EB10"/>
  <c r="EA10"/>
  <c r="DR10"/>
  <c r="DQ10"/>
  <c r="DP10"/>
  <c r="DO10"/>
  <c r="DN10"/>
  <c r="DM10"/>
  <c r="DL10"/>
  <c r="DB10"/>
  <c r="DA10"/>
  <c r="CZ10"/>
  <c r="CY10"/>
  <c r="CX10"/>
  <c r="CW10"/>
  <c r="CV10"/>
  <c r="CM10"/>
  <c r="CL10"/>
  <c r="CK10"/>
  <c r="CJ10"/>
  <c r="CI10"/>
  <c r="CH10"/>
  <c r="CG10"/>
  <c r="BX10"/>
  <c r="BW10"/>
  <c r="BV10"/>
  <c r="BU10"/>
  <c r="BT10"/>
  <c r="BS10"/>
  <c r="BR10"/>
  <c r="BI10"/>
  <c r="BH10"/>
  <c r="BG10"/>
  <c r="BF10"/>
  <c r="BE10"/>
  <c r="BD10"/>
  <c r="BC10"/>
  <c r="AT10"/>
  <c r="AS10"/>
  <c r="AR10"/>
  <c r="AQ10"/>
  <c r="AP10"/>
  <c r="AO10"/>
  <c r="AN10"/>
  <c r="AD10"/>
  <c r="AC10"/>
  <c r="AB10"/>
  <c r="AA10"/>
  <c r="Z10"/>
  <c r="Y10"/>
  <c r="X10"/>
  <c r="N10"/>
  <c r="M10"/>
  <c r="L10"/>
  <c r="K10"/>
  <c r="J10"/>
  <c r="I10"/>
  <c r="H10"/>
  <c r="EG9"/>
  <c r="EF9"/>
  <c r="EE9"/>
  <c r="ED9"/>
  <c r="EC9"/>
  <c r="EB9"/>
  <c r="EA9"/>
  <c r="DR9"/>
  <c r="DQ9"/>
  <c r="DP9"/>
  <c r="DO9"/>
  <c r="DN9"/>
  <c r="DM9"/>
  <c r="DL9"/>
  <c r="DB9"/>
  <c r="DA9"/>
  <c r="CZ9"/>
  <c r="CY9"/>
  <c r="CX9"/>
  <c r="CW9"/>
  <c r="CV9"/>
  <c r="CM9"/>
  <c r="CL9"/>
  <c r="CK9"/>
  <c r="CJ9"/>
  <c r="CI9"/>
  <c r="CH9"/>
  <c r="CG9"/>
  <c r="BX9"/>
  <c r="BW9"/>
  <c r="BV9"/>
  <c r="BU9"/>
  <c r="BT9"/>
  <c r="BS9"/>
  <c r="BR9"/>
  <c r="BI9"/>
  <c r="BH9"/>
  <c r="BG9"/>
  <c r="BF9"/>
  <c r="BE9"/>
  <c r="BD9"/>
  <c r="BC9"/>
  <c r="AT9"/>
  <c r="AS9"/>
  <c r="AR9"/>
  <c r="AQ9"/>
  <c r="AP9"/>
  <c r="AO9"/>
  <c r="AN9"/>
  <c r="AD9"/>
  <c r="AC9"/>
  <c r="AB9"/>
  <c r="AA9"/>
  <c r="Z9"/>
  <c r="Y9"/>
  <c r="X9"/>
  <c r="N9"/>
  <c r="M9"/>
  <c r="L9"/>
  <c r="K9"/>
  <c r="J9"/>
  <c r="I9"/>
  <c r="H9"/>
  <c r="EG8"/>
  <c r="EF8"/>
  <c r="EE8"/>
  <c r="ED8"/>
  <c r="EC8"/>
  <c r="EB8"/>
  <c r="EA8"/>
  <c r="DR8"/>
  <c r="DQ8"/>
  <c r="DP8"/>
  <c r="DO8"/>
  <c r="DN8"/>
  <c r="DM8"/>
  <c r="DL8"/>
  <c r="DB8"/>
  <c r="DA8"/>
  <c r="CZ8"/>
  <c r="CY8"/>
  <c r="CX8"/>
  <c r="CW8"/>
  <c r="CV8"/>
  <c r="CM8"/>
  <c r="CL8"/>
  <c r="CK8"/>
  <c r="CJ8"/>
  <c r="CI8"/>
  <c r="CH8"/>
  <c r="CG8"/>
  <c r="BX8"/>
  <c r="BW8"/>
  <c r="BV8"/>
  <c r="BU8"/>
  <c r="BT8"/>
  <c r="BS8"/>
  <c r="BR8"/>
  <c r="BI8"/>
  <c r="BH8"/>
  <c r="BG8"/>
  <c r="BF8"/>
  <c r="BE8"/>
  <c r="BD8"/>
  <c r="BC8"/>
  <c r="AT8"/>
  <c r="AS8"/>
  <c r="AR8"/>
  <c r="AQ8"/>
  <c r="AP8"/>
  <c r="AO8"/>
  <c r="AN8"/>
  <c r="AD8"/>
  <c r="AC8"/>
  <c r="AB8"/>
  <c r="AA8"/>
  <c r="Z8"/>
  <c r="Y8"/>
  <c r="X8"/>
  <c r="N8"/>
  <c r="M8"/>
  <c r="L8"/>
  <c r="K8"/>
  <c r="J8"/>
  <c r="I8"/>
  <c r="H8"/>
  <c r="EG7"/>
  <c r="EF7"/>
  <c r="EE7"/>
  <c r="ED7"/>
  <c r="EC7"/>
  <c r="EB7"/>
  <c r="EA7"/>
  <c r="DR7"/>
  <c r="DQ7"/>
  <c r="DP7"/>
  <c r="DO7"/>
  <c r="DN7"/>
  <c r="DM7"/>
  <c r="DL7"/>
  <c r="DB7"/>
  <c r="DA7"/>
  <c r="CZ7"/>
  <c r="CY7"/>
  <c r="CX7"/>
  <c r="CW7"/>
  <c r="CV7"/>
  <c r="CM7"/>
  <c r="CL7"/>
  <c r="CK7"/>
  <c r="CJ7"/>
  <c r="CI7"/>
  <c r="CH7"/>
  <c r="CG7"/>
  <c r="BX7"/>
  <c r="BW7"/>
  <c r="BV7"/>
  <c r="BU7"/>
  <c r="BT7"/>
  <c r="BS7"/>
  <c r="BR7"/>
  <c r="BI7"/>
  <c r="BH7"/>
  <c r="BG7"/>
  <c r="BF7"/>
  <c r="BE7"/>
  <c r="BD7"/>
  <c r="BC7"/>
  <c r="AT7"/>
  <c r="AS7"/>
  <c r="AR7"/>
  <c r="AQ7"/>
  <c r="AP7"/>
  <c r="AO7"/>
  <c r="AN7"/>
  <c r="AD7"/>
  <c r="AC7"/>
  <c r="AB7"/>
  <c r="AA7"/>
  <c r="Z7"/>
  <c r="Y7"/>
  <c r="X7"/>
  <c r="N7"/>
  <c r="M7"/>
  <c r="L7"/>
  <c r="K7"/>
  <c r="J7"/>
  <c r="I7"/>
  <c r="H7"/>
  <c r="EG6"/>
  <c r="EF6"/>
  <c r="EE6"/>
  <c r="ED6"/>
  <c r="EC6"/>
  <c r="EB6"/>
  <c r="EA6"/>
  <c r="DR6"/>
  <c r="DQ6"/>
  <c r="DP6"/>
  <c r="DO6"/>
  <c r="DN6"/>
  <c r="DM6"/>
  <c r="DL6"/>
  <c r="DB6"/>
  <c r="DA6"/>
  <c r="CZ6"/>
  <c r="CY6"/>
  <c r="CX6"/>
  <c r="CW6"/>
  <c r="CV6"/>
  <c r="CM6"/>
  <c r="CL6"/>
  <c r="CK6"/>
  <c r="CJ6"/>
  <c r="CI6"/>
  <c r="CH6"/>
  <c r="CG6"/>
  <c r="BX6"/>
  <c r="BW6"/>
  <c r="BV6"/>
  <c r="BU6"/>
  <c r="BT6"/>
  <c r="BS6"/>
  <c r="BR6"/>
  <c r="BI6"/>
  <c r="BH6"/>
  <c r="BG6"/>
  <c r="BF6"/>
  <c r="BE6"/>
  <c r="BD6"/>
  <c r="BC6"/>
  <c r="AT6"/>
  <c r="AS6"/>
  <c r="AR6"/>
  <c r="AQ6"/>
  <c r="AP6"/>
  <c r="AO6"/>
  <c r="AN6"/>
  <c r="AD6"/>
  <c r="AC6"/>
  <c r="AB6"/>
  <c r="AA6"/>
  <c r="Z6"/>
  <c r="Y6"/>
  <c r="X6"/>
  <c r="N6"/>
  <c r="M6"/>
  <c r="L6"/>
  <c r="K6"/>
  <c r="J6"/>
  <c r="I6"/>
  <c r="H6"/>
  <c r="BC29" l="1"/>
  <c r="X41"/>
  <c r="Y41"/>
  <c r="BD41"/>
  <c r="BS41"/>
  <c r="CG41"/>
  <c r="CV41"/>
  <c r="EB41"/>
  <c r="BG29"/>
  <c r="DL41"/>
  <c r="BT16"/>
  <c r="BX16"/>
  <c r="AQ17"/>
  <c r="K23"/>
  <c r="L41"/>
  <c r="N41"/>
  <c r="AD41"/>
  <c r="AT41"/>
  <c r="BI41"/>
  <c r="CK41"/>
  <c r="CM41"/>
  <c r="CZ41"/>
  <c r="DB41"/>
  <c r="DP41"/>
  <c r="DR41"/>
  <c r="EA41"/>
  <c r="EG41"/>
  <c r="M41"/>
  <c r="AA41"/>
  <c r="AC41"/>
  <c r="AS41"/>
  <c r="BH41"/>
  <c r="CJ41"/>
  <c r="CL41"/>
  <c r="CY41"/>
  <c r="DA41"/>
  <c r="DO41"/>
  <c r="DQ41"/>
  <c r="ED41"/>
  <c r="EF41"/>
  <c r="BX41"/>
  <c r="AR41"/>
  <c r="AN41"/>
  <c r="H41"/>
  <c r="K41"/>
  <c r="AQ41"/>
  <c r="BW16"/>
  <c r="AN17"/>
  <c r="AR17"/>
  <c r="H23"/>
  <c r="L23"/>
  <c r="BF29"/>
  <c r="BR32"/>
  <c r="BV32"/>
  <c r="I41"/>
  <c r="Z41"/>
  <c r="AB41"/>
  <c r="AO41"/>
  <c r="AW41"/>
  <c r="BC41" s="1"/>
  <c r="BE41"/>
  <c r="BG41"/>
  <c r="BL41"/>
  <c r="BR41" s="1"/>
  <c r="BP41"/>
  <c r="BW41" s="1"/>
  <c r="BV41"/>
  <c r="CH41"/>
  <c r="CW41"/>
  <c r="DM41"/>
  <c r="EC41"/>
  <c r="EE41"/>
  <c r="J41"/>
  <c r="AP41"/>
  <c r="CI41"/>
  <c r="CX41"/>
  <c r="DN41"/>
  <c r="BF41" l="1"/>
  <c r="BU41"/>
  <c r="BT41"/>
</calcChain>
</file>

<file path=xl/comments1.xml><?xml version="1.0" encoding="utf-8"?>
<comments xmlns="http://schemas.openxmlformats.org/spreadsheetml/2006/main">
  <authors>
    <author>Author</author>
  </authors>
  <commentList>
    <comment ref="CT1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Now not given pervious data repeted. (12-13 Final)</t>
        </r>
      </text>
    </comment>
  </commentList>
</comments>
</file>

<file path=xl/sharedStrings.xml><?xml version="1.0" encoding="utf-8"?>
<sst xmlns="http://schemas.openxmlformats.org/spreadsheetml/2006/main" count="1499" uniqueCount="86">
  <si>
    <t>A:- Area in '000Ha</t>
  </si>
  <si>
    <t>P:- Production in '000MT</t>
  </si>
  <si>
    <t xml:space="preserve">STATES/Uts </t>
  </si>
  <si>
    <t>AONLA/GOOSEBERRY</t>
  </si>
  <si>
    <t>BANANA</t>
  </si>
  <si>
    <t>GRAPES</t>
  </si>
  <si>
    <t>GUAVA</t>
  </si>
  <si>
    <t>MANGO</t>
  </si>
  <si>
    <t>PAPAYA</t>
  </si>
  <si>
    <t>PINEAPPLE</t>
  </si>
  <si>
    <t>POMEGRANATE</t>
  </si>
  <si>
    <t>SAPOTA</t>
  </si>
  <si>
    <t>2011-12</t>
  </si>
  <si>
    <t>2012-13</t>
  </si>
  <si>
    <t>2013-14</t>
  </si>
  <si>
    <t>% Change in 2012-13 Over 2011-12</t>
  </si>
  <si>
    <t>% Change in 2013-14 Over 2012-13</t>
  </si>
  <si>
    <t>A</t>
  </si>
  <si>
    <t>P</t>
  </si>
  <si>
    <t>Yield/Ha (Productivity)</t>
  </si>
  <si>
    <t>JAMMU &amp; KASHMIR</t>
  </si>
  <si>
    <t>MADHYA PRADESH</t>
  </si>
  <si>
    <t>UTTARAKHAND</t>
  </si>
  <si>
    <t>KARNATAKA</t>
  </si>
  <si>
    <t>PUNJAB</t>
  </si>
  <si>
    <t>NAGALAND</t>
  </si>
  <si>
    <t>UTTAR PRADESH</t>
  </si>
  <si>
    <t>TAMIL NADU</t>
  </si>
  <si>
    <t>MANIPUR</t>
  </si>
  <si>
    <t>HIMACHAL PRADESH</t>
  </si>
  <si>
    <t>MIZORAM</t>
  </si>
  <si>
    <t>WEST BENGAL</t>
  </si>
  <si>
    <t>GUJARAT</t>
  </si>
  <si>
    <t>ANDHRA PRADESH</t>
  </si>
  <si>
    <t>MAHARASHTRA</t>
  </si>
  <si>
    <t>SIKKIM</t>
  </si>
  <si>
    <t>HARYANA</t>
  </si>
  <si>
    <t>TELANGANA</t>
  </si>
  <si>
    <t>ANDAMAN NICOBAR</t>
  </si>
  <si>
    <t>ASSAM</t>
  </si>
  <si>
    <t>CHHATISHGARH</t>
  </si>
  <si>
    <t>RAJASTHAN</t>
  </si>
  <si>
    <t>JHARKHAND</t>
  </si>
  <si>
    <t>MEGHALAYA</t>
  </si>
  <si>
    <t>TRIPURA</t>
  </si>
  <si>
    <t>ARUNACHAL PRADESH</t>
  </si>
  <si>
    <t>PUDUCHERRY</t>
  </si>
  <si>
    <t>BIHAR</t>
  </si>
  <si>
    <t>GOA</t>
  </si>
  <si>
    <t>D &amp; N HAVELI</t>
  </si>
  <si>
    <t>DAMAN &amp; DIU</t>
  </si>
  <si>
    <t>ODISHA</t>
  </si>
  <si>
    <t>DELHI</t>
  </si>
  <si>
    <t>KERALA</t>
  </si>
  <si>
    <t>LAKSHDWEEP</t>
  </si>
  <si>
    <t xml:space="preserve">Total </t>
  </si>
  <si>
    <t>BEANS</t>
  </si>
  <si>
    <t>BRINJAL</t>
  </si>
  <si>
    <t>CABBAGE</t>
  </si>
  <si>
    <t>CAULIFLOWER</t>
  </si>
  <si>
    <t>OKRA</t>
  </si>
  <si>
    <t>ONION</t>
  </si>
  <si>
    <t>PEAS</t>
  </si>
  <si>
    <t>POTATO</t>
  </si>
  <si>
    <t>TAPIOCA</t>
  </si>
  <si>
    <t>TOMATO</t>
  </si>
  <si>
    <t>TOTAL</t>
  </si>
  <si>
    <t xml:space="preserve">TOTAL </t>
  </si>
  <si>
    <t xml:space="preserve">ARUNACHAL PRADESH </t>
  </si>
  <si>
    <t>CHHATTISGARH</t>
  </si>
  <si>
    <t xml:space="preserve">CHHATTISGARH </t>
  </si>
  <si>
    <t xml:space="preserve">KARNATAKA </t>
  </si>
  <si>
    <t>LAKSHADWEEP</t>
  </si>
  <si>
    <t xml:space="preserve">Total  Plantations </t>
  </si>
  <si>
    <t xml:space="preserve">Total Spices </t>
  </si>
  <si>
    <t xml:space="preserve">Total Loose Flowers </t>
  </si>
  <si>
    <t>LIME/LEMON</t>
  </si>
  <si>
    <t>MANDARIN(M. ORANGE ,KINNOW,ORANGE)</t>
  </si>
  <si>
    <t xml:space="preserve"> </t>
  </si>
  <si>
    <t>SWEET ORANGE( MOSAMBI)</t>
  </si>
  <si>
    <t xml:space="preserve">Yield Comparision </t>
  </si>
  <si>
    <t>Abnormally High Productivity</t>
  </si>
  <si>
    <t>High Productivity</t>
  </si>
  <si>
    <t>Medium Productivity</t>
  </si>
  <si>
    <t>Low Productivity</t>
  </si>
  <si>
    <t>Abnormal Growth, data need to be rechecked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</si>
</sst>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208">
    <xf numFmtId="0" fontId="0" fillId="0" borderId="0" xfId="0"/>
    <xf numFmtId="2" fontId="4" fillId="0" borderId="0" xfId="1" applyNumberFormat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/>
    <xf numFmtId="0" fontId="5" fillId="0" borderId="0" xfId="0" applyFont="1" applyBorder="1" applyAlignment="1"/>
    <xf numFmtId="2" fontId="3" fillId="2" borderId="0" xfId="1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2" fontId="3" fillId="0" borderId="1" xfId="3" applyNumberFormat="1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/>
    <xf numFmtId="2" fontId="4" fillId="0" borderId="1" xfId="1" applyNumberFormat="1" applyFont="1" applyFill="1" applyBorder="1" applyAlignment="1"/>
    <xf numFmtId="2" fontId="3" fillId="0" borderId="1" xfId="1" applyNumberFormat="1" applyFont="1" applyFill="1" applyBorder="1" applyAlignment="1"/>
    <xf numFmtId="2" fontId="4" fillId="0" borderId="0" xfId="1" applyNumberFormat="1" applyFont="1" applyFill="1" applyBorder="1" applyAlignment="1"/>
    <xf numFmtId="2" fontId="3" fillId="0" borderId="1" xfId="4" applyNumberFormat="1" applyFont="1" applyFill="1" applyBorder="1" applyAlignment="1"/>
    <xf numFmtId="2" fontId="3" fillId="0" borderId="1" xfId="5" applyNumberFormat="1" applyFont="1" applyFill="1" applyBorder="1" applyAlignment="1"/>
    <xf numFmtId="0" fontId="6" fillId="0" borderId="1" xfId="0" applyFont="1" applyBorder="1" applyAlignment="1"/>
    <xf numFmtId="2" fontId="6" fillId="0" borderId="1" xfId="0" applyNumberFormat="1" applyFont="1" applyBorder="1" applyAlignment="1"/>
    <xf numFmtId="2" fontId="3" fillId="0" borderId="0" xfId="1" applyNumberFormat="1" applyFont="1" applyFill="1" applyBorder="1" applyAlignment="1"/>
    <xf numFmtId="0" fontId="6" fillId="0" borderId="0" xfId="0" applyFont="1" applyBorder="1" applyAlignment="1"/>
    <xf numFmtId="2" fontId="9" fillId="3" borderId="1" xfId="1" applyNumberFormat="1" applyFont="1" applyFill="1" applyBorder="1" applyAlignment="1">
      <alignment horizontal="center" vertical="center"/>
    </xf>
    <xf numFmtId="2" fontId="9" fillId="3" borderId="0" xfId="2" applyNumberFormat="1" applyFont="1" applyFill="1" applyBorder="1" applyAlignment="1">
      <alignment horizontal="center" vertical="center"/>
    </xf>
    <xf numFmtId="2" fontId="9" fillId="3" borderId="0" xfId="1" applyNumberFormat="1" applyFont="1" applyFill="1" applyBorder="1" applyAlignment="1">
      <alignment horizontal="center" vertical="center"/>
    </xf>
    <xf numFmtId="2" fontId="10" fillId="3" borderId="0" xfId="1" applyNumberFormat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vertical="center" wrapText="1"/>
    </xf>
    <xf numFmtId="2" fontId="9" fillId="0" borderId="1" xfId="3" applyNumberFormat="1" applyFont="1" applyFill="1" applyBorder="1" applyAlignment="1">
      <alignment vertical="center" wrapText="1"/>
    </xf>
    <xf numFmtId="2" fontId="10" fillId="2" borderId="1" xfId="1" applyNumberFormat="1" applyFont="1" applyFill="1" applyBorder="1" applyAlignment="1">
      <alignment vertical="center"/>
    </xf>
    <xf numFmtId="2" fontId="10" fillId="3" borderId="1" xfId="1" applyNumberFormat="1" applyFont="1" applyFill="1" applyBorder="1" applyAlignment="1">
      <alignment vertical="center"/>
    </xf>
    <xf numFmtId="2" fontId="10" fillId="0" borderId="1" xfId="1" applyNumberFormat="1" applyFont="1" applyFill="1" applyBorder="1" applyAlignment="1">
      <alignment vertical="center" wrapText="1"/>
    </xf>
    <xf numFmtId="2" fontId="9" fillId="0" borderId="1" xfId="1" applyNumberFormat="1" applyFont="1" applyFill="1" applyBorder="1" applyAlignment="1">
      <alignment vertical="center" wrapText="1"/>
    </xf>
    <xf numFmtId="2" fontId="10" fillId="0" borderId="0" xfId="1" applyNumberFormat="1" applyFont="1" applyFill="1" applyBorder="1" applyAlignment="1">
      <alignment vertical="center" wrapText="1"/>
    </xf>
    <xf numFmtId="2" fontId="10" fillId="2" borderId="1" xfId="1" applyNumberFormat="1" applyFont="1" applyFill="1" applyBorder="1" applyAlignment="1">
      <alignment horizontal="right" vertical="center"/>
    </xf>
    <xf numFmtId="2" fontId="10" fillId="3" borderId="1" xfId="1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vertical="center" wrapText="1"/>
    </xf>
    <xf numFmtId="2" fontId="9" fillId="0" borderId="1" xfId="4" applyNumberFormat="1" applyFont="1" applyFill="1" applyBorder="1" applyAlignment="1">
      <alignment vertical="center" wrapText="1"/>
    </xf>
    <xf numFmtId="2" fontId="9" fillId="0" borderId="1" xfId="5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9" fillId="0" borderId="0" xfId="1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vertical="center"/>
    </xf>
    <xf numFmtId="2" fontId="5" fillId="0" borderId="0" xfId="0" applyNumberFormat="1" applyFont="1" applyBorder="1" applyAlignment="1"/>
    <xf numFmtId="164" fontId="11" fillId="3" borderId="0" xfId="7" applyNumberFormat="1" applyFont="1" applyFill="1" applyBorder="1"/>
    <xf numFmtId="2" fontId="4" fillId="0" borderId="0" xfId="7" applyNumberFormat="1" applyFont="1" applyFill="1" applyBorder="1" applyAlignment="1"/>
    <xf numFmtId="2" fontId="4" fillId="0" borderId="1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vertical="center"/>
    </xf>
    <xf numFmtId="2" fontId="3" fillId="0" borderId="1" xfId="3" applyNumberFormat="1" applyFont="1" applyFill="1" applyBorder="1" applyAlignment="1">
      <alignment vertical="center"/>
    </xf>
    <xf numFmtId="2" fontId="5" fillId="0" borderId="1" xfId="0" applyNumberFormat="1" applyFont="1" applyBorder="1" applyAlignment="1"/>
    <xf numFmtId="2" fontId="11" fillId="2" borderId="1" xfId="7" applyNumberFormat="1" applyFont="1" applyFill="1" applyBorder="1"/>
    <xf numFmtId="2" fontId="4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164" fontId="11" fillId="3" borderId="1" xfId="7" applyNumberFormat="1" applyFont="1" applyFill="1" applyBorder="1"/>
    <xf numFmtId="164" fontId="11" fillId="3" borderId="1" xfId="17" applyNumberFormat="1" applyFont="1" applyFill="1" applyBorder="1"/>
    <xf numFmtId="2" fontId="3" fillId="3" borderId="0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vertical="center"/>
    </xf>
    <xf numFmtId="2" fontId="3" fillId="4" borderId="1" xfId="3" applyNumberFormat="1" applyFont="1" applyFill="1" applyBorder="1" applyAlignment="1"/>
    <xf numFmtId="2" fontId="3" fillId="5" borderId="1" xfId="3" applyNumberFormat="1" applyFont="1" applyFill="1" applyBorder="1" applyAlignment="1"/>
    <xf numFmtId="2" fontId="3" fillId="5" borderId="1" xfId="4" applyNumberFormat="1" applyFont="1" applyFill="1" applyBorder="1" applyAlignment="1"/>
    <xf numFmtId="2" fontId="3" fillId="6" borderId="1" xfId="3" applyNumberFormat="1" applyFont="1" applyFill="1" applyBorder="1" applyAlignment="1"/>
    <xf numFmtId="2" fontId="3" fillId="6" borderId="1" xfId="4" applyNumberFormat="1" applyFont="1" applyFill="1" applyBorder="1" applyAlignment="1"/>
    <xf numFmtId="2" fontId="3" fillId="6" borderId="1" xfId="1" applyNumberFormat="1" applyFont="1" applyFill="1" applyBorder="1" applyAlignment="1"/>
    <xf numFmtId="2" fontId="3" fillId="4" borderId="1" xfId="1" applyNumberFormat="1" applyFont="1" applyFill="1" applyBorder="1" applyAlignment="1"/>
    <xf numFmtId="2" fontId="3" fillId="5" borderId="1" xfId="1" applyNumberFormat="1" applyFont="1" applyFill="1" applyBorder="1" applyAlignment="1"/>
    <xf numFmtId="2" fontId="3" fillId="6" borderId="1" xfId="5" applyNumberFormat="1" applyFont="1" applyFill="1" applyBorder="1" applyAlignment="1"/>
    <xf numFmtId="2" fontId="4" fillId="4" borderId="1" xfId="1" applyNumberFormat="1" applyFont="1" applyFill="1" applyBorder="1" applyAlignment="1"/>
    <xf numFmtId="2" fontId="4" fillId="5" borderId="1" xfId="1" applyNumberFormat="1" applyFont="1" applyFill="1" applyBorder="1" applyAlignment="1"/>
    <xf numFmtId="2" fontId="4" fillId="6" borderId="1" xfId="1" applyNumberFormat="1" applyFont="1" applyFill="1" applyBorder="1" applyAlignment="1"/>
    <xf numFmtId="2" fontId="3" fillId="4" borderId="1" xfId="4" applyNumberFormat="1" applyFont="1" applyFill="1" applyBorder="1" applyAlignment="1"/>
    <xf numFmtId="2" fontId="4" fillId="5" borderId="1" xfId="1" applyNumberFormat="1" applyFont="1" applyFill="1" applyBorder="1" applyAlignment="1">
      <alignment horizontal="right"/>
    </xf>
    <xf numFmtId="2" fontId="4" fillId="7" borderId="1" xfId="1" applyNumberFormat="1" applyFont="1" applyFill="1" applyBorder="1" applyAlignment="1"/>
    <xf numFmtId="2" fontId="3" fillId="3" borderId="1" xfId="3" applyNumberFormat="1" applyFont="1" applyFill="1" applyBorder="1" applyAlignment="1"/>
    <xf numFmtId="2" fontId="3" fillId="8" borderId="1" xfId="3" applyNumberFormat="1" applyFont="1" applyFill="1" applyBorder="1" applyAlignment="1"/>
    <xf numFmtId="2" fontId="4" fillId="8" borderId="1" xfId="1" applyNumberFormat="1" applyFont="1" applyFill="1" applyBorder="1" applyAlignment="1"/>
    <xf numFmtId="2" fontId="3" fillId="8" borderId="1" xfId="1" applyNumberFormat="1" applyFont="1" applyFill="1" applyBorder="1" applyAlignment="1"/>
    <xf numFmtId="2" fontId="9" fillId="4" borderId="1" xfId="3" applyNumberFormat="1" applyFont="1" applyFill="1" applyBorder="1" applyAlignment="1">
      <alignment vertical="center" wrapText="1"/>
    </xf>
    <xf numFmtId="2" fontId="10" fillId="4" borderId="1" xfId="1" applyNumberFormat="1" applyFont="1" applyFill="1" applyBorder="1" applyAlignment="1">
      <alignment vertical="center"/>
    </xf>
    <xf numFmtId="2" fontId="10" fillId="4" borderId="1" xfId="1" applyNumberFormat="1" applyFont="1" applyFill="1" applyBorder="1" applyAlignment="1">
      <alignment vertical="center" wrapText="1"/>
    </xf>
    <xf numFmtId="2" fontId="9" fillId="4" borderId="1" xfId="1" applyNumberFormat="1" applyFont="1" applyFill="1" applyBorder="1" applyAlignment="1">
      <alignment vertical="center" wrapText="1"/>
    </xf>
    <xf numFmtId="2" fontId="9" fillId="4" borderId="1" xfId="4" applyNumberFormat="1" applyFont="1" applyFill="1" applyBorder="1" applyAlignment="1">
      <alignment vertical="center" wrapText="1"/>
    </xf>
    <xf numFmtId="2" fontId="9" fillId="5" borderId="1" xfId="3" applyNumberFormat="1" applyFont="1" applyFill="1" applyBorder="1" applyAlignment="1">
      <alignment vertical="center" wrapText="1"/>
    </xf>
    <xf numFmtId="2" fontId="10" fillId="5" borderId="1" xfId="1" applyNumberFormat="1" applyFont="1" applyFill="1" applyBorder="1" applyAlignment="1">
      <alignment vertical="center"/>
    </xf>
    <xf numFmtId="2" fontId="10" fillId="5" borderId="1" xfId="1" applyNumberFormat="1" applyFont="1" applyFill="1" applyBorder="1" applyAlignment="1">
      <alignment vertical="center" wrapText="1"/>
    </xf>
    <xf numFmtId="2" fontId="9" fillId="5" borderId="1" xfId="1" applyNumberFormat="1" applyFont="1" applyFill="1" applyBorder="1" applyAlignment="1">
      <alignment vertical="center" wrapText="1"/>
    </xf>
    <xf numFmtId="2" fontId="9" fillId="5" borderId="1" xfId="4" applyNumberFormat="1" applyFont="1" applyFill="1" applyBorder="1" applyAlignment="1">
      <alignment vertical="center" wrapText="1"/>
    </xf>
    <xf numFmtId="2" fontId="9" fillId="6" borderId="1" xfId="3" applyNumberFormat="1" applyFont="1" applyFill="1" applyBorder="1" applyAlignment="1">
      <alignment vertical="center" wrapText="1"/>
    </xf>
    <xf numFmtId="2" fontId="10" fillId="6" borderId="1" xfId="1" applyNumberFormat="1" applyFont="1" applyFill="1" applyBorder="1" applyAlignment="1">
      <alignment vertical="center"/>
    </xf>
    <xf numFmtId="2" fontId="10" fillId="6" borderId="1" xfId="1" applyNumberFormat="1" applyFont="1" applyFill="1" applyBorder="1" applyAlignment="1">
      <alignment vertical="center" wrapText="1"/>
    </xf>
    <xf numFmtId="2" fontId="9" fillId="6" borderId="1" xfId="1" applyNumberFormat="1" applyFont="1" applyFill="1" applyBorder="1" applyAlignment="1">
      <alignment vertical="center" wrapText="1"/>
    </xf>
    <xf numFmtId="2" fontId="9" fillId="6" borderId="1" xfId="4" applyNumberFormat="1" applyFont="1" applyFill="1" applyBorder="1" applyAlignment="1">
      <alignment vertical="center" wrapText="1"/>
    </xf>
    <xf numFmtId="2" fontId="9" fillId="8" borderId="1" xfId="3" applyNumberFormat="1" applyFont="1" applyFill="1" applyBorder="1" applyAlignment="1">
      <alignment vertical="center" wrapText="1"/>
    </xf>
    <xf numFmtId="2" fontId="10" fillId="8" borderId="1" xfId="1" applyNumberFormat="1" applyFont="1" applyFill="1" applyBorder="1" applyAlignment="1">
      <alignment vertical="center"/>
    </xf>
    <xf numFmtId="2" fontId="10" fillId="8" borderId="1" xfId="1" applyNumberFormat="1" applyFont="1" applyFill="1" applyBorder="1" applyAlignment="1">
      <alignment vertical="center" wrapText="1"/>
    </xf>
    <xf numFmtId="2" fontId="9" fillId="8" borderId="1" xfId="1" applyNumberFormat="1" applyFont="1" applyFill="1" applyBorder="1" applyAlignment="1">
      <alignment vertical="center" wrapText="1"/>
    </xf>
    <xf numFmtId="2" fontId="9" fillId="5" borderId="1" xfId="5" applyNumberFormat="1" applyFont="1" applyFill="1" applyBorder="1" applyAlignment="1">
      <alignment vertical="center" wrapText="1"/>
    </xf>
    <xf numFmtId="2" fontId="10" fillId="4" borderId="1" xfId="1" applyNumberFormat="1" applyFont="1" applyFill="1" applyBorder="1" applyAlignment="1">
      <alignment horizontal="right" vertical="center"/>
    </xf>
    <xf numFmtId="2" fontId="10" fillId="5" borderId="1" xfId="1" applyNumberFormat="1" applyFont="1" applyFill="1" applyBorder="1" applyAlignment="1">
      <alignment horizontal="right" vertical="center"/>
    </xf>
    <xf numFmtId="2" fontId="10" fillId="6" borderId="1" xfId="1" applyNumberFormat="1" applyFont="1" applyFill="1" applyBorder="1" applyAlignment="1">
      <alignment horizontal="right" vertical="center"/>
    </xf>
    <xf numFmtId="2" fontId="10" fillId="3" borderId="0" xfId="1" applyNumberFormat="1" applyFont="1" applyFill="1" applyBorder="1" applyAlignment="1">
      <alignment vertical="center" wrapText="1"/>
    </xf>
    <xf numFmtId="2" fontId="5" fillId="8" borderId="1" xfId="0" applyNumberFormat="1" applyFont="1" applyFill="1" applyBorder="1" applyAlignment="1"/>
    <xf numFmtId="2" fontId="4" fillId="8" borderId="1" xfId="1" applyNumberFormat="1" applyFont="1" applyFill="1" applyBorder="1" applyAlignment="1">
      <alignment vertical="center"/>
    </xf>
    <xf numFmtId="2" fontId="3" fillId="8" borderId="1" xfId="1" applyNumberFormat="1" applyFont="1" applyFill="1" applyBorder="1" applyAlignment="1">
      <alignment vertical="center"/>
    </xf>
    <xf numFmtId="164" fontId="11" fillId="8" borderId="1" xfId="7" applyNumberFormat="1" applyFont="1" applyFill="1" applyBorder="1"/>
    <xf numFmtId="164" fontId="11" fillId="4" borderId="1" xfId="17" applyNumberFormat="1" applyFont="1" applyFill="1" applyBorder="1"/>
    <xf numFmtId="2" fontId="5" fillId="4" borderId="1" xfId="0" applyNumberFormat="1" applyFont="1" applyFill="1" applyBorder="1" applyAlignment="1"/>
    <xf numFmtId="2" fontId="4" fillId="4" borderId="1" xfId="1" applyNumberFormat="1" applyFont="1" applyFill="1" applyBorder="1" applyAlignment="1">
      <alignment vertical="center"/>
    </xf>
    <xf numFmtId="2" fontId="3" fillId="4" borderId="1" xfId="1" applyNumberFormat="1" applyFont="1" applyFill="1" applyBorder="1" applyAlignment="1">
      <alignment vertical="center"/>
    </xf>
    <xf numFmtId="164" fontId="11" fillId="4" borderId="1" xfId="7" applyNumberFormat="1" applyFont="1" applyFill="1" applyBorder="1"/>
    <xf numFmtId="164" fontId="11" fillId="5" borderId="1" xfId="7" applyNumberFormat="1" applyFont="1" applyFill="1" applyBorder="1"/>
    <xf numFmtId="2" fontId="5" fillId="5" borderId="1" xfId="0" applyNumberFormat="1" applyFont="1" applyFill="1" applyBorder="1" applyAlignment="1"/>
    <xf numFmtId="2" fontId="4" fillId="5" borderId="1" xfId="1" applyNumberFormat="1" applyFont="1" applyFill="1" applyBorder="1" applyAlignment="1">
      <alignment vertical="center"/>
    </xf>
    <xf numFmtId="2" fontId="3" fillId="5" borderId="1" xfId="1" applyNumberFormat="1" applyFont="1" applyFill="1" applyBorder="1" applyAlignment="1">
      <alignment vertical="center"/>
    </xf>
    <xf numFmtId="164" fontId="11" fillId="5" borderId="1" xfId="17" applyNumberFormat="1" applyFont="1" applyFill="1" applyBorder="1"/>
    <xf numFmtId="164" fontId="11" fillId="5" borderId="1" xfId="22" applyNumberFormat="1" applyFont="1" applyFill="1" applyBorder="1"/>
    <xf numFmtId="164" fontId="11" fillId="6" borderId="1" xfId="7" applyNumberFormat="1" applyFont="1" applyFill="1" applyBorder="1"/>
    <xf numFmtId="2" fontId="5" fillId="6" borderId="1" xfId="0" applyNumberFormat="1" applyFont="1" applyFill="1" applyBorder="1" applyAlignment="1"/>
    <xf numFmtId="2" fontId="4" fillId="6" borderId="1" xfId="1" applyNumberFormat="1" applyFont="1" applyFill="1" applyBorder="1" applyAlignment="1">
      <alignment vertical="center"/>
    </xf>
    <xf numFmtId="2" fontId="3" fillId="6" borderId="1" xfId="1" applyNumberFormat="1" applyFont="1" applyFill="1" applyBorder="1" applyAlignment="1">
      <alignment vertical="center"/>
    </xf>
    <xf numFmtId="164" fontId="11" fillId="5" borderId="1" xfId="23" applyNumberFormat="1" applyFont="1" applyFill="1" applyBorder="1" applyAlignment="1"/>
    <xf numFmtId="2" fontId="4" fillId="5" borderId="1" xfId="7" applyNumberFormat="1" applyFont="1" applyFill="1" applyBorder="1" applyAlignment="1"/>
    <xf numFmtId="164" fontId="11" fillId="6" borderId="1" xfId="17" applyNumberFormat="1" applyFont="1" applyFill="1" applyBorder="1"/>
    <xf numFmtId="164" fontId="11" fillId="6" borderId="1" xfId="22" applyNumberFormat="1" applyFont="1" applyFill="1" applyBorder="1"/>
    <xf numFmtId="2" fontId="10" fillId="7" borderId="1" xfId="1" applyNumberFormat="1" applyFont="1" applyFill="1" applyBorder="1" applyAlignment="1">
      <alignment vertical="center" wrapText="1"/>
    </xf>
    <xf numFmtId="164" fontId="11" fillId="6" borderId="1" xfId="23" applyNumberFormat="1" applyFont="1" applyFill="1" applyBorder="1" applyAlignment="1"/>
    <xf numFmtId="2" fontId="4" fillId="6" borderId="1" xfId="7" applyNumberFormat="1" applyFont="1" applyFill="1" applyBorder="1" applyAlignment="1"/>
    <xf numFmtId="2" fontId="4" fillId="0" borderId="0" xfId="1" applyNumberFormat="1" applyFont="1" applyFill="1" applyBorder="1" applyAlignment="1">
      <alignment vertical="center" wrapText="1"/>
    </xf>
    <xf numFmtId="2" fontId="4" fillId="2" borderId="0" xfId="1" applyNumberFormat="1" applyFont="1" applyFill="1" applyBorder="1"/>
    <xf numFmtId="2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2" fontId="4" fillId="2" borderId="1" xfId="1" applyNumberFormat="1" applyFont="1" applyFill="1" applyBorder="1"/>
    <xf numFmtId="2" fontId="4" fillId="3" borderId="1" xfId="7" applyNumberFormat="1" applyFont="1" applyFill="1" applyBorder="1"/>
    <xf numFmtId="2" fontId="4" fillId="0" borderId="1" xfId="1" applyNumberFormat="1" applyFont="1" applyFill="1" applyBorder="1" applyAlignment="1">
      <alignment vertical="center" wrapText="1"/>
    </xf>
    <xf numFmtId="2" fontId="4" fillId="0" borderId="1" xfId="1" applyNumberFormat="1" applyFont="1" applyFill="1" applyBorder="1"/>
    <xf numFmtId="2" fontId="4" fillId="0" borderId="1" xfId="7" applyNumberFormat="1" applyFont="1" applyFill="1" applyBorder="1"/>
    <xf numFmtId="2" fontId="3" fillId="0" borderId="4" xfId="3" applyNumberFormat="1" applyFont="1" applyFill="1" applyBorder="1" applyAlignment="1">
      <alignment vertical="center" wrapText="1"/>
    </xf>
    <xf numFmtId="2" fontId="3" fillId="3" borderId="0" xfId="2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vertical="center" wrapText="1"/>
    </xf>
    <xf numFmtId="0" fontId="0" fillId="0" borderId="0" xfId="0" applyBorder="1"/>
    <xf numFmtId="2" fontId="3" fillId="3" borderId="3" xfId="1" applyNumberFormat="1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 wrapText="1"/>
    </xf>
    <xf numFmtId="2" fontId="3" fillId="0" borderId="6" xfId="3" applyNumberFormat="1" applyFont="1" applyFill="1" applyBorder="1" applyAlignment="1">
      <alignment horizontal="center" vertical="center" wrapText="1"/>
    </xf>
    <xf numFmtId="2" fontId="3" fillId="0" borderId="5" xfId="3" applyNumberFormat="1" applyFont="1" applyFill="1" applyBorder="1" applyAlignment="1">
      <alignment vertical="center" wrapText="1"/>
    </xf>
    <xf numFmtId="2" fontId="3" fillId="0" borderId="8" xfId="3" applyNumberFormat="1" applyFont="1" applyFill="1" applyBorder="1" applyAlignment="1">
      <alignment vertical="center" wrapText="1"/>
    </xf>
    <xf numFmtId="2" fontId="3" fillId="0" borderId="9" xfId="1" applyNumberFormat="1" applyFont="1" applyFill="1" applyBorder="1"/>
    <xf numFmtId="2" fontId="3" fillId="0" borderId="10" xfId="1" applyNumberFormat="1" applyFont="1" applyFill="1" applyBorder="1" applyAlignment="1">
      <alignment vertical="center" wrapText="1"/>
    </xf>
    <xf numFmtId="2" fontId="3" fillId="0" borderId="11" xfId="1" applyNumberFormat="1" applyFont="1" applyFill="1" applyBorder="1" applyAlignment="1">
      <alignment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center" wrapText="1"/>
    </xf>
    <xf numFmtId="2" fontId="3" fillId="0" borderId="1" xfId="4" applyNumberFormat="1" applyFont="1" applyFill="1" applyBorder="1" applyAlignment="1">
      <alignment vertical="center" wrapText="1"/>
    </xf>
    <xf numFmtId="2" fontId="3" fillId="0" borderId="1" xfId="5" applyNumberFormat="1" applyFont="1" applyFill="1" applyBorder="1" applyAlignment="1">
      <alignment vertical="center" wrapText="1"/>
    </xf>
    <xf numFmtId="2" fontId="3" fillId="0" borderId="1" xfId="1" applyNumberFormat="1" applyFont="1" applyFill="1" applyBorder="1"/>
    <xf numFmtId="2" fontId="3" fillId="0" borderId="1" xfId="1" applyNumberFormat="1" applyFont="1" applyFill="1" applyBorder="1" applyAlignment="1">
      <alignment vertical="center" wrapText="1"/>
    </xf>
    <xf numFmtId="2" fontId="4" fillId="3" borderId="1" xfId="1" applyNumberFormat="1" applyFont="1" applyFill="1" applyBorder="1" applyAlignment="1">
      <alignment vertical="center" wrapText="1"/>
    </xf>
    <xf numFmtId="2" fontId="4" fillId="3" borderId="0" xfId="1" applyNumberFormat="1" applyFont="1" applyFill="1" applyBorder="1" applyAlignment="1">
      <alignment vertical="center" wrapText="1"/>
    </xf>
    <xf numFmtId="2" fontId="3" fillId="0" borderId="7" xfId="4" applyNumberFormat="1" applyFont="1" applyFill="1" applyBorder="1" applyAlignment="1">
      <alignment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3" fillId="6" borderId="5" xfId="3" applyNumberFormat="1" applyFont="1" applyFill="1" applyBorder="1" applyAlignment="1">
      <alignment vertical="center" wrapText="1"/>
    </xf>
    <xf numFmtId="2" fontId="4" fillId="6" borderId="1" xfId="1" applyNumberFormat="1" applyFont="1" applyFill="1" applyBorder="1"/>
    <xf numFmtId="2" fontId="4" fillId="6" borderId="1" xfId="7" applyNumberFormat="1" applyFont="1" applyFill="1" applyBorder="1"/>
    <xf numFmtId="2" fontId="4" fillId="6" borderId="1" xfId="1" applyNumberFormat="1" applyFont="1" applyFill="1" applyBorder="1" applyAlignment="1">
      <alignment vertical="center" wrapText="1"/>
    </xf>
    <xf numFmtId="2" fontId="3" fillId="5" borderId="5" xfId="3" applyNumberFormat="1" applyFont="1" applyFill="1" applyBorder="1" applyAlignment="1">
      <alignment vertical="center" wrapText="1"/>
    </xf>
    <xf numFmtId="2" fontId="4" fillId="5" borderId="1" xfId="1" applyNumberFormat="1" applyFont="1" applyFill="1" applyBorder="1"/>
    <xf numFmtId="2" fontId="4" fillId="5" borderId="1" xfId="7" applyNumberFormat="1" applyFont="1" applyFill="1" applyBorder="1"/>
    <xf numFmtId="2" fontId="4" fillId="5" borderId="1" xfId="1" applyNumberFormat="1" applyFont="1" applyFill="1" applyBorder="1" applyAlignment="1">
      <alignment vertical="center" wrapText="1"/>
    </xf>
    <xf numFmtId="2" fontId="3" fillId="5" borderId="5" xfId="5" applyNumberFormat="1" applyFont="1" applyFill="1" applyBorder="1" applyAlignment="1">
      <alignment vertical="center" wrapText="1"/>
    </xf>
    <xf numFmtId="2" fontId="3" fillId="5" borderId="5" xfId="4" applyNumberFormat="1" applyFont="1" applyFill="1" applyBorder="1" applyAlignment="1">
      <alignment vertical="center" wrapText="1"/>
    </xf>
    <xf numFmtId="2" fontId="3" fillId="4" borderId="5" xfId="3" applyNumberFormat="1" applyFont="1" applyFill="1" applyBorder="1" applyAlignment="1">
      <alignment vertical="center" wrapText="1"/>
    </xf>
    <xf numFmtId="2" fontId="4" fillId="4" borderId="1" xfId="1" applyNumberFormat="1" applyFont="1" applyFill="1" applyBorder="1"/>
    <xf numFmtId="2" fontId="4" fillId="4" borderId="1" xfId="7" applyNumberFormat="1" applyFont="1" applyFill="1" applyBorder="1"/>
    <xf numFmtId="2" fontId="4" fillId="4" borderId="1" xfId="1" applyNumberFormat="1" applyFont="1" applyFill="1" applyBorder="1" applyAlignment="1">
      <alignment vertical="center" wrapText="1"/>
    </xf>
    <xf numFmtId="2" fontId="4" fillId="7" borderId="1" xfId="1" applyNumberFormat="1" applyFont="1" applyFill="1" applyBorder="1" applyAlignment="1">
      <alignment vertical="center" wrapText="1"/>
    </xf>
    <xf numFmtId="2" fontId="3" fillId="6" borderId="1" xfId="3" applyNumberFormat="1" applyFont="1" applyFill="1" applyBorder="1" applyAlignment="1">
      <alignment vertical="center" wrapText="1"/>
    </xf>
    <xf numFmtId="0" fontId="4" fillId="6" borderId="1" xfId="1" applyFont="1" applyFill="1" applyBorder="1"/>
    <xf numFmtId="2" fontId="3" fillId="5" borderId="1" xfId="3" applyNumberFormat="1" applyFont="1" applyFill="1" applyBorder="1" applyAlignment="1">
      <alignment vertical="center" wrapText="1"/>
    </xf>
    <xf numFmtId="2" fontId="3" fillId="5" borderId="1" xfId="4" applyNumberFormat="1" applyFont="1" applyFill="1" applyBorder="1" applyAlignment="1">
      <alignment vertical="center" wrapText="1"/>
    </xf>
    <xf numFmtId="2" fontId="3" fillId="5" borderId="1" xfId="5" applyNumberFormat="1" applyFont="1" applyFill="1" applyBorder="1" applyAlignment="1">
      <alignment vertical="center" wrapText="1"/>
    </xf>
    <xf numFmtId="2" fontId="3" fillId="4" borderId="1" xfId="3" applyNumberFormat="1" applyFont="1" applyFill="1" applyBorder="1" applyAlignment="1">
      <alignment vertical="center" wrapText="1"/>
    </xf>
    <xf numFmtId="2" fontId="3" fillId="6" borderId="1" xfId="4" applyNumberFormat="1" applyFont="1" applyFill="1" applyBorder="1" applyAlignment="1">
      <alignment vertical="center" wrapText="1"/>
    </xf>
    <xf numFmtId="0" fontId="12" fillId="8" borderId="0" xfId="0" applyFont="1" applyFill="1" applyBorder="1" applyAlignment="1"/>
    <xf numFmtId="0" fontId="12" fillId="4" borderId="0" xfId="0" applyFont="1" applyFill="1" applyBorder="1" applyAlignment="1"/>
    <xf numFmtId="0" fontId="12" fillId="5" borderId="0" xfId="0" applyFont="1" applyFill="1" applyBorder="1" applyAlignment="1"/>
    <xf numFmtId="0" fontId="12" fillId="6" borderId="0" xfId="0" applyFont="1" applyFill="1" applyBorder="1" applyAlignment="1"/>
    <xf numFmtId="0" fontId="12" fillId="7" borderId="0" xfId="0" applyFont="1" applyFill="1" applyBorder="1" applyAlignment="1"/>
    <xf numFmtId="2" fontId="4" fillId="3" borderId="1" xfId="1" applyNumberFormat="1" applyFont="1" applyFill="1" applyBorder="1" applyAlignment="1"/>
    <xf numFmtId="2" fontId="10" fillId="3" borderId="1" xfId="1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left"/>
    </xf>
    <xf numFmtId="2" fontId="3" fillId="0" borderId="1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left"/>
    </xf>
    <xf numFmtId="2" fontId="3" fillId="2" borderId="0" xfId="1" applyNumberFormat="1" applyFont="1" applyFill="1" applyBorder="1" applyAlignment="1">
      <alignment horizontal="left" vertical="center"/>
    </xf>
    <xf numFmtId="2" fontId="3" fillId="3" borderId="1" xfId="2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2" fontId="9" fillId="3" borderId="1" xfId="2" applyNumberFormat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left"/>
    </xf>
    <xf numFmtId="2" fontId="4" fillId="2" borderId="2" xfId="1" applyNumberFormat="1" applyFont="1" applyFill="1" applyBorder="1" applyAlignment="1">
      <alignment horizontal="left"/>
    </xf>
    <xf numFmtId="2" fontId="4" fillId="3" borderId="1" xfId="1" applyNumberFormat="1" applyFont="1" applyFill="1" applyBorder="1" applyAlignment="1">
      <alignment vertical="center"/>
    </xf>
  </cellXfs>
  <cellStyles count="24">
    <cellStyle name="Normal" xfId="0" builtinId="0"/>
    <cellStyle name="Normal 10" xfId="3"/>
    <cellStyle name="Normal 10 2" xfId="7"/>
    <cellStyle name="Normal 11" xfId="8"/>
    <cellStyle name="Normal 12" xfId="9"/>
    <cellStyle name="Normal 13" xfId="10"/>
    <cellStyle name="Normal 14" xfId="11"/>
    <cellStyle name="Normal 2" xfId="1"/>
    <cellStyle name="Normal 2 2" xfId="12"/>
    <cellStyle name="Normal 3" xfId="13"/>
    <cellStyle name="Normal 4" xfId="14"/>
    <cellStyle name="Normal 5" xfId="15"/>
    <cellStyle name="Normal 6" xfId="16"/>
    <cellStyle name="Normal 7" xfId="17"/>
    <cellStyle name="Normal 7 2" xfId="18"/>
    <cellStyle name="Normal 7 3" xfId="4"/>
    <cellStyle name="Normal 8" xfId="19"/>
    <cellStyle name="Normal 9" xfId="20"/>
    <cellStyle name="Normal_08-09(1) 2" xfId="23"/>
    <cellStyle name="Normal_summary 2" xfId="21"/>
    <cellStyle name="Normal_summary 2 2" xfId="2"/>
    <cellStyle name="Percent 2" xfId="5"/>
    <cellStyle name="Percent 2 2" xfId="22"/>
    <cellStyle name="Percent 3" xfId="6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48"/>
  <sheetViews>
    <sheetView topLeftCell="FI7" workbookViewId="0">
      <selection activeCell="A44" sqref="A44:G48"/>
    </sheetView>
  </sheetViews>
  <sheetFormatPr defaultColWidth="7.28515625" defaultRowHeight="12.75"/>
  <cols>
    <col min="1" max="1" width="18.7109375" style="4" customWidth="1"/>
    <col min="2" max="2" width="7.42578125" style="4" bestFit="1" customWidth="1"/>
    <col min="3" max="3" width="8" style="4" bestFit="1" customWidth="1"/>
    <col min="4" max="4" width="7.42578125" style="4" bestFit="1" customWidth="1"/>
    <col min="5" max="5" width="7.7109375" style="4" bestFit="1" customWidth="1"/>
    <col min="6" max="6" width="7.42578125" style="4" bestFit="1" customWidth="1"/>
    <col min="7" max="7" width="7.7109375" style="4" bestFit="1" customWidth="1"/>
    <col min="8" max="9" width="7.42578125" style="4" bestFit="1" customWidth="1"/>
    <col min="10" max="10" width="8.42578125" style="23" bestFit="1" customWidth="1"/>
    <col min="11" max="12" width="8.28515625" style="4" bestFit="1" customWidth="1"/>
    <col min="13" max="13" width="7.5703125" style="4" bestFit="1" customWidth="1"/>
    <col min="14" max="14" width="8.7109375" style="4" bestFit="1" customWidth="1"/>
    <col min="15" max="16" width="7.28515625" style="4"/>
    <col min="17" max="17" width="18.7109375" style="4" customWidth="1"/>
    <col min="18" max="18" width="7.28515625" style="4"/>
    <col min="19" max="19" width="7.85546875" style="4" customWidth="1"/>
    <col min="20" max="20" width="7.5703125" style="4" customWidth="1"/>
    <col min="21" max="21" width="8.28515625" style="4" customWidth="1"/>
    <col min="22" max="22" width="7.28515625" style="4"/>
    <col min="23" max="23" width="8.5703125" style="4" customWidth="1"/>
    <col min="24" max="25" width="7.28515625" style="4"/>
    <col min="26" max="26" width="7.28515625" style="23"/>
    <col min="27" max="32" width="7.28515625" style="4"/>
    <col min="33" max="33" width="18.7109375" style="4" customWidth="1"/>
    <col min="34" max="41" width="7.28515625" style="4"/>
    <col min="42" max="42" width="7.28515625" style="23"/>
    <col min="43" max="47" width="7.28515625" style="4"/>
    <col min="48" max="48" width="18.7109375" style="4" customWidth="1"/>
    <col min="49" max="56" width="7.28515625" style="4"/>
    <col min="57" max="57" width="7.28515625" style="23"/>
    <col min="58" max="62" width="7.28515625" style="4"/>
    <col min="63" max="63" width="18.7109375" style="4" customWidth="1"/>
    <col min="64" max="66" width="7.28515625" style="4"/>
    <col min="67" max="67" width="7.85546875" style="4" customWidth="1"/>
    <col min="68" max="68" width="7.28515625" style="4"/>
    <col min="69" max="69" width="8" style="4" customWidth="1"/>
    <col min="70" max="71" width="7.28515625" style="4"/>
    <col min="72" max="72" width="7.28515625" style="23"/>
    <col min="73" max="77" width="7.28515625" style="4"/>
    <col min="78" max="78" width="18.7109375" style="4" customWidth="1"/>
    <col min="79" max="86" width="7.28515625" style="4"/>
    <col min="87" max="87" width="7.28515625" style="23"/>
    <col min="88" max="92" width="7.28515625" style="4"/>
    <col min="93" max="93" width="18.7109375" style="4" customWidth="1"/>
    <col min="94" max="101" width="7.28515625" style="4"/>
    <col min="102" max="102" width="7.28515625" style="23"/>
    <col min="103" max="108" width="7.28515625" style="4"/>
    <col min="109" max="109" width="18.7109375" style="4" customWidth="1"/>
    <col min="110" max="117" width="7.28515625" style="4"/>
    <col min="118" max="118" width="7.28515625" style="23"/>
    <col min="119" max="121" width="7.28515625" style="4"/>
    <col min="122" max="122" width="8.7109375" style="4" customWidth="1"/>
    <col min="123" max="123" width="7.28515625" style="4"/>
    <col min="124" max="124" width="18.7109375" style="4" customWidth="1"/>
    <col min="125" max="132" width="7.28515625" style="4"/>
    <col min="133" max="133" width="7.28515625" style="23"/>
    <col min="134" max="153" width="7.28515625" style="4"/>
    <col min="154" max="154" width="16.85546875" style="4" customWidth="1"/>
    <col min="155" max="168" width="7.28515625" style="4"/>
    <col min="169" max="169" width="14.28515625" style="4" customWidth="1"/>
    <col min="170" max="16384" width="7.28515625" style="4"/>
  </cols>
  <sheetData>
    <row r="1" spans="1:182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1"/>
      <c r="L1" s="197" t="s">
        <v>0</v>
      </c>
      <c r="M1" s="197"/>
      <c r="N1" s="197"/>
      <c r="O1" s="3"/>
      <c r="P1" s="3"/>
      <c r="Q1" s="198" t="s">
        <v>80</v>
      </c>
      <c r="R1" s="198"/>
      <c r="S1" s="198"/>
      <c r="T1" s="198"/>
      <c r="U1" s="198"/>
      <c r="V1" s="198"/>
      <c r="W1" s="198"/>
      <c r="X1" s="198"/>
      <c r="Y1" s="198"/>
      <c r="Z1" s="198"/>
      <c r="AA1" s="1"/>
      <c r="AB1" s="197" t="s">
        <v>0</v>
      </c>
      <c r="AC1" s="197"/>
      <c r="AD1" s="197"/>
      <c r="AE1" s="3"/>
      <c r="AF1" s="3"/>
      <c r="AG1" s="198" t="s">
        <v>80</v>
      </c>
      <c r="AH1" s="198"/>
      <c r="AI1" s="198"/>
      <c r="AJ1" s="198"/>
      <c r="AK1" s="198"/>
      <c r="AL1" s="198"/>
      <c r="AM1" s="198"/>
      <c r="AN1" s="198"/>
      <c r="AO1" s="198"/>
      <c r="AP1" s="198"/>
      <c r="AQ1" s="1"/>
      <c r="AR1" s="197" t="s">
        <v>0</v>
      </c>
      <c r="AS1" s="197"/>
      <c r="AT1" s="197"/>
      <c r="AU1" s="3"/>
      <c r="AV1" s="198" t="s">
        <v>80</v>
      </c>
      <c r="AW1" s="198"/>
      <c r="AX1" s="198"/>
      <c r="AY1" s="198"/>
      <c r="AZ1" s="198"/>
      <c r="BA1" s="198"/>
      <c r="BB1" s="198"/>
      <c r="BC1" s="198"/>
      <c r="BD1" s="198"/>
      <c r="BE1" s="198"/>
      <c r="BF1" s="1"/>
      <c r="BG1" s="197" t="s">
        <v>0</v>
      </c>
      <c r="BH1" s="197"/>
      <c r="BI1" s="197"/>
      <c r="BJ1" s="3"/>
      <c r="BK1" s="198" t="s">
        <v>80</v>
      </c>
      <c r="BL1" s="198"/>
      <c r="BM1" s="198"/>
      <c r="BN1" s="198"/>
      <c r="BO1" s="198"/>
      <c r="BP1" s="198"/>
      <c r="BQ1" s="198"/>
      <c r="BR1" s="198"/>
      <c r="BS1" s="198"/>
      <c r="BT1" s="198"/>
      <c r="BU1" s="1"/>
      <c r="BV1" s="197" t="s">
        <v>0</v>
      </c>
      <c r="BW1" s="197"/>
      <c r="BX1" s="197"/>
      <c r="BY1" s="3"/>
      <c r="BZ1" s="198" t="s">
        <v>80</v>
      </c>
      <c r="CA1" s="198"/>
      <c r="CB1" s="198"/>
      <c r="CC1" s="198"/>
      <c r="CD1" s="198"/>
      <c r="CE1" s="198"/>
      <c r="CF1" s="198"/>
      <c r="CG1" s="198"/>
      <c r="CH1" s="198"/>
      <c r="CI1" s="198"/>
      <c r="CJ1" s="1"/>
      <c r="CK1" s="197" t="s">
        <v>0</v>
      </c>
      <c r="CL1" s="197"/>
      <c r="CM1" s="197"/>
      <c r="CN1" s="3"/>
      <c r="CO1" s="198" t="s">
        <v>80</v>
      </c>
      <c r="CP1" s="198"/>
      <c r="CQ1" s="198"/>
      <c r="CR1" s="198"/>
      <c r="CS1" s="198"/>
      <c r="CT1" s="198"/>
      <c r="CU1" s="198"/>
      <c r="CV1" s="198"/>
      <c r="CW1" s="198"/>
      <c r="CX1" s="198"/>
      <c r="CY1" s="1"/>
      <c r="CZ1" s="197" t="s">
        <v>0</v>
      </c>
      <c r="DA1" s="197"/>
      <c r="DB1" s="197"/>
      <c r="DC1" s="3"/>
      <c r="DD1" s="3"/>
      <c r="DE1" s="198" t="s">
        <v>80</v>
      </c>
      <c r="DF1" s="198"/>
      <c r="DG1" s="198"/>
      <c r="DH1" s="198"/>
      <c r="DI1" s="198"/>
      <c r="DJ1" s="198"/>
      <c r="DK1" s="198"/>
      <c r="DL1" s="198"/>
      <c r="DM1" s="198"/>
      <c r="DN1" s="198"/>
      <c r="DO1" s="1"/>
      <c r="DP1" s="197" t="s">
        <v>0</v>
      </c>
      <c r="DQ1" s="197"/>
      <c r="DR1" s="197"/>
      <c r="DS1" s="3"/>
      <c r="DT1" s="198" t="s">
        <v>80</v>
      </c>
      <c r="DU1" s="198"/>
      <c r="DV1" s="198"/>
      <c r="DW1" s="198"/>
      <c r="DX1" s="198"/>
      <c r="DY1" s="198"/>
      <c r="DZ1" s="198"/>
      <c r="EA1" s="198"/>
      <c r="EB1" s="198"/>
      <c r="EC1" s="198"/>
      <c r="ED1" s="1"/>
      <c r="EE1" s="197" t="s">
        <v>0</v>
      </c>
      <c r="EF1" s="197"/>
      <c r="EG1" s="197"/>
      <c r="EH1" s="3"/>
      <c r="EI1" s="198" t="s">
        <v>80</v>
      </c>
      <c r="EJ1" s="198"/>
      <c r="EK1" s="198"/>
      <c r="EL1" s="198"/>
      <c r="EM1" s="198"/>
      <c r="EN1" s="198"/>
      <c r="EO1" s="198"/>
      <c r="EP1" s="198"/>
      <c r="EQ1" s="198"/>
      <c r="ER1" s="198"/>
      <c r="ES1" s="132"/>
      <c r="ET1" s="133" t="s">
        <v>0</v>
      </c>
      <c r="EU1" s="132"/>
      <c r="EV1" s="134"/>
      <c r="EW1" s="134"/>
      <c r="EX1" s="198" t="s">
        <v>80</v>
      </c>
      <c r="EY1" s="198"/>
      <c r="EZ1" s="198"/>
      <c r="FA1" s="198"/>
      <c r="FB1" s="198"/>
      <c r="FC1" s="198"/>
      <c r="FD1" s="198"/>
      <c r="FE1" s="198"/>
      <c r="FF1" s="198"/>
      <c r="FG1" s="198"/>
      <c r="FH1" s="132"/>
      <c r="FI1" s="133" t="s">
        <v>0</v>
      </c>
      <c r="FJ1" s="135"/>
      <c r="FK1" s="132"/>
      <c r="FL1" s="132"/>
      <c r="FM1" s="198" t="s">
        <v>80</v>
      </c>
      <c r="FN1" s="198"/>
      <c r="FO1" s="198"/>
      <c r="FP1" s="198"/>
      <c r="FQ1" s="198"/>
      <c r="FR1" s="198"/>
      <c r="FS1" s="198"/>
      <c r="FT1" s="198"/>
      <c r="FU1" s="198"/>
      <c r="FV1" s="198"/>
      <c r="FW1" s="132"/>
      <c r="FX1" s="133" t="s">
        <v>0</v>
      </c>
      <c r="FY1" s="135"/>
      <c r="FZ1" s="132"/>
    </row>
    <row r="2" spans="1:182" ht="13.5" thickBo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197" t="s">
        <v>1</v>
      </c>
      <c r="M2" s="197"/>
      <c r="N2" s="197"/>
      <c r="O2" s="3"/>
      <c r="P2" s="3"/>
      <c r="Q2" s="5"/>
      <c r="R2" s="6"/>
      <c r="S2" s="5"/>
      <c r="T2" s="5"/>
      <c r="U2" s="5"/>
      <c r="V2" s="5"/>
      <c r="W2" s="5"/>
      <c r="X2" s="5"/>
      <c r="Y2" s="5"/>
      <c r="Z2" s="5"/>
      <c r="AA2" s="5"/>
      <c r="AB2" s="197" t="s">
        <v>1</v>
      </c>
      <c r="AC2" s="197"/>
      <c r="AD2" s="197"/>
      <c r="AE2" s="3"/>
      <c r="AF2" s="3"/>
      <c r="AG2" s="5"/>
      <c r="AH2" s="6"/>
      <c r="AI2" s="5"/>
      <c r="AJ2" s="5"/>
      <c r="AK2" s="5"/>
      <c r="AL2" s="5"/>
      <c r="AM2" s="5"/>
      <c r="AN2" s="5"/>
      <c r="AO2" s="5"/>
      <c r="AP2" s="5"/>
      <c r="AQ2" s="5"/>
      <c r="AR2" s="197" t="s">
        <v>1</v>
      </c>
      <c r="AS2" s="197"/>
      <c r="AT2" s="197"/>
      <c r="AU2" s="3"/>
      <c r="AV2" s="5"/>
      <c r="AW2" s="6"/>
      <c r="AX2" s="5"/>
      <c r="AY2" s="5"/>
      <c r="AZ2" s="5"/>
      <c r="BA2" s="5"/>
      <c r="BB2" s="5"/>
      <c r="BC2" s="5"/>
      <c r="BD2" s="5"/>
      <c r="BE2" s="5"/>
      <c r="BF2" s="5"/>
      <c r="BG2" s="197" t="s">
        <v>1</v>
      </c>
      <c r="BH2" s="197"/>
      <c r="BI2" s="197"/>
      <c r="BJ2" s="3"/>
      <c r="BK2" s="5"/>
      <c r="BL2" s="6"/>
      <c r="BM2" s="5"/>
      <c r="BN2" s="5"/>
      <c r="BO2" s="5"/>
      <c r="BP2" s="5"/>
      <c r="BQ2" s="5"/>
      <c r="BR2" s="5"/>
      <c r="BS2" s="5"/>
      <c r="BT2" s="5"/>
      <c r="BU2" s="5"/>
      <c r="BV2" s="197" t="s">
        <v>1</v>
      </c>
      <c r="BW2" s="197"/>
      <c r="BX2" s="197"/>
      <c r="BY2" s="3"/>
      <c r="BZ2" s="5"/>
      <c r="CA2" s="6"/>
      <c r="CB2" s="5"/>
      <c r="CC2" s="5"/>
      <c r="CD2" s="5"/>
      <c r="CE2" s="5"/>
      <c r="CF2" s="5"/>
      <c r="CG2" s="5"/>
      <c r="CH2" s="5"/>
      <c r="CI2" s="5"/>
      <c r="CJ2" s="5"/>
      <c r="CK2" s="197" t="s">
        <v>1</v>
      </c>
      <c r="CL2" s="197"/>
      <c r="CM2" s="197"/>
      <c r="CN2" s="3"/>
      <c r="CO2" s="5"/>
      <c r="CP2" s="6"/>
      <c r="CQ2" s="5"/>
      <c r="CR2" s="5"/>
      <c r="CS2" s="5"/>
      <c r="CT2" s="5"/>
      <c r="CU2" s="5"/>
      <c r="CV2" s="5"/>
      <c r="CW2" s="5"/>
      <c r="CX2" s="5"/>
      <c r="CY2" s="5"/>
      <c r="CZ2" s="197" t="s">
        <v>1</v>
      </c>
      <c r="DA2" s="197"/>
      <c r="DB2" s="197"/>
      <c r="DC2" s="3"/>
      <c r="DD2" s="3"/>
      <c r="DE2" s="5"/>
      <c r="DF2" s="6"/>
      <c r="DG2" s="5"/>
      <c r="DH2" s="5"/>
      <c r="DI2" s="5"/>
      <c r="DJ2" s="5"/>
      <c r="DK2" s="5"/>
      <c r="DL2" s="5"/>
      <c r="DM2" s="5"/>
      <c r="DN2" s="5"/>
      <c r="DO2" s="5"/>
      <c r="DP2" s="197" t="s">
        <v>1</v>
      </c>
      <c r="DQ2" s="197"/>
      <c r="DR2" s="197"/>
      <c r="DS2" s="3"/>
      <c r="DT2" s="5"/>
      <c r="DU2" s="6"/>
      <c r="DV2" s="5"/>
      <c r="DW2" s="5"/>
      <c r="DX2" s="5"/>
      <c r="DY2" s="5"/>
      <c r="DZ2" s="5"/>
      <c r="EA2" s="5"/>
      <c r="EB2" s="5"/>
      <c r="EC2" s="5"/>
      <c r="ED2" s="5"/>
      <c r="EE2" s="197" t="s">
        <v>1</v>
      </c>
      <c r="EF2" s="197"/>
      <c r="EG2" s="197"/>
      <c r="EH2" s="3"/>
      <c r="EI2" s="136"/>
      <c r="EJ2" s="5"/>
      <c r="EK2" s="5"/>
      <c r="EL2" s="5"/>
      <c r="EM2" s="5"/>
      <c r="EN2" s="5"/>
      <c r="EO2" s="5"/>
      <c r="EP2" s="5"/>
      <c r="EQ2" s="5"/>
      <c r="ER2" s="5"/>
      <c r="ES2" s="5"/>
      <c r="ET2" s="133" t="s">
        <v>1</v>
      </c>
      <c r="EU2" s="5"/>
      <c r="EV2" s="5"/>
      <c r="EW2" s="5"/>
      <c r="EX2" s="5"/>
      <c r="EY2" s="136"/>
      <c r="EZ2" s="5"/>
      <c r="FA2" s="5"/>
      <c r="FB2" s="5"/>
      <c r="FC2" s="5"/>
      <c r="FD2" s="5"/>
      <c r="FE2" s="5"/>
      <c r="FF2" s="5"/>
      <c r="FG2" s="5"/>
      <c r="FH2" s="5"/>
      <c r="FI2" s="133" t="s">
        <v>1</v>
      </c>
      <c r="FJ2" s="137"/>
      <c r="FK2" s="5"/>
      <c r="FL2" s="5"/>
      <c r="FM2" s="5"/>
      <c r="FN2" s="136"/>
      <c r="FO2" s="5"/>
      <c r="FP2" s="5"/>
      <c r="FQ2" s="5"/>
      <c r="FR2" s="5"/>
      <c r="FS2" s="5"/>
      <c r="FT2" s="5"/>
      <c r="FU2" s="5"/>
      <c r="FV2" s="5"/>
      <c r="FW2" s="5"/>
      <c r="FX2" s="133" t="s">
        <v>1</v>
      </c>
      <c r="FY2" s="137"/>
      <c r="FZ2" s="5"/>
    </row>
    <row r="3" spans="1:182">
      <c r="A3" s="7" t="s">
        <v>2</v>
      </c>
      <c r="B3" s="201" t="s">
        <v>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8"/>
      <c r="P3" s="8"/>
      <c r="Q3" s="7" t="s">
        <v>2</v>
      </c>
      <c r="R3" s="201" t="s">
        <v>4</v>
      </c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8"/>
      <c r="AF3" s="9"/>
      <c r="AG3" s="7" t="s">
        <v>2</v>
      </c>
      <c r="AH3" s="201" t="s">
        <v>5</v>
      </c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8"/>
      <c r="AV3" s="7" t="s">
        <v>2</v>
      </c>
      <c r="AW3" s="201" t="s">
        <v>6</v>
      </c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8"/>
      <c r="BK3" s="7" t="s">
        <v>2</v>
      </c>
      <c r="BL3" s="201" t="s">
        <v>7</v>
      </c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8"/>
      <c r="BZ3" s="7" t="s">
        <v>2</v>
      </c>
      <c r="CA3" s="201" t="s">
        <v>8</v>
      </c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8"/>
      <c r="CO3" s="7" t="s">
        <v>2</v>
      </c>
      <c r="CP3" s="201" t="s">
        <v>9</v>
      </c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8"/>
      <c r="DD3" s="8"/>
      <c r="DE3" s="7" t="s">
        <v>2</v>
      </c>
      <c r="DF3" s="201" t="s">
        <v>10</v>
      </c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8"/>
      <c r="DT3" s="7" t="s">
        <v>2</v>
      </c>
      <c r="DU3" s="201" t="s">
        <v>11</v>
      </c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8"/>
      <c r="EI3" s="147" t="s">
        <v>2</v>
      </c>
      <c r="EJ3" s="199" t="s">
        <v>76</v>
      </c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44"/>
      <c r="EX3" s="165" t="s">
        <v>2</v>
      </c>
      <c r="EY3" s="200" t="s">
        <v>77</v>
      </c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60"/>
      <c r="FM3" s="165" t="s">
        <v>2</v>
      </c>
      <c r="FN3" s="200" t="s">
        <v>79</v>
      </c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</row>
    <row r="4" spans="1:182" s="12" customFormat="1" ht="40.5" customHeight="1">
      <c r="A4" s="10"/>
      <c r="B4" s="196" t="s">
        <v>12</v>
      </c>
      <c r="C4" s="196"/>
      <c r="D4" s="196" t="s">
        <v>13</v>
      </c>
      <c r="E4" s="196"/>
      <c r="F4" s="196" t="s">
        <v>14</v>
      </c>
      <c r="G4" s="196"/>
      <c r="H4" s="10" t="s">
        <v>12</v>
      </c>
      <c r="I4" s="10" t="s">
        <v>13</v>
      </c>
      <c r="J4" s="10" t="s">
        <v>14</v>
      </c>
      <c r="K4" s="196" t="s">
        <v>15</v>
      </c>
      <c r="L4" s="196"/>
      <c r="M4" s="196" t="s">
        <v>16</v>
      </c>
      <c r="N4" s="196"/>
      <c r="O4" s="11"/>
      <c r="P4" s="11"/>
      <c r="Q4" s="10"/>
      <c r="R4" s="196" t="s">
        <v>12</v>
      </c>
      <c r="S4" s="196"/>
      <c r="T4" s="196" t="s">
        <v>13</v>
      </c>
      <c r="U4" s="196"/>
      <c r="V4" s="196" t="s">
        <v>14</v>
      </c>
      <c r="W4" s="196"/>
      <c r="X4" s="10" t="s">
        <v>12</v>
      </c>
      <c r="Y4" s="10" t="s">
        <v>13</v>
      </c>
      <c r="Z4" s="10" t="s">
        <v>14</v>
      </c>
      <c r="AA4" s="196" t="s">
        <v>15</v>
      </c>
      <c r="AB4" s="196"/>
      <c r="AC4" s="196" t="s">
        <v>16</v>
      </c>
      <c r="AD4" s="196"/>
      <c r="AE4" s="11"/>
      <c r="AF4" s="11"/>
      <c r="AG4" s="10"/>
      <c r="AH4" s="196" t="s">
        <v>12</v>
      </c>
      <c r="AI4" s="196"/>
      <c r="AJ4" s="196" t="s">
        <v>13</v>
      </c>
      <c r="AK4" s="196"/>
      <c r="AL4" s="196" t="s">
        <v>14</v>
      </c>
      <c r="AM4" s="196"/>
      <c r="AN4" s="10" t="s">
        <v>12</v>
      </c>
      <c r="AO4" s="10" t="s">
        <v>13</v>
      </c>
      <c r="AP4" s="10" t="s">
        <v>14</v>
      </c>
      <c r="AQ4" s="196" t="s">
        <v>15</v>
      </c>
      <c r="AR4" s="196"/>
      <c r="AS4" s="196" t="s">
        <v>16</v>
      </c>
      <c r="AT4" s="196"/>
      <c r="AU4" s="11"/>
      <c r="AV4" s="10"/>
      <c r="AW4" s="196" t="s">
        <v>12</v>
      </c>
      <c r="AX4" s="196"/>
      <c r="AY4" s="196" t="s">
        <v>13</v>
      </c>
      <c r="AZ4" s="196"/>
      <c r="BA4" s="196" t="s">
        <v>14</v>
      </c>
      <c r="BB4" s="196"/>
      <c r="BC4" s="10" t="s">
        <v>12</v>
      </c>
      <c r="BD4" s="10" t="s">
        <v>13</v>
      </c>
      <c r="BE4" s="10" t="s">
        <v>14</v>
      </c>
      <c r="BF4" s="196" t="s">
        <v>15</v>
      </c>
      <c r="BG4" s="196"/>
      <c r="BH4" s="196" t="s">
        <v>16</v>
      </c>
      <c r="BI4" s="196"/>
      <c r="BJ4" s="11"/>
      <c r="BK4" s="10"/>
      <c r="BL4" s="196" t="s">
        <v>12</v>
      </c>
      <c r="BM4" s="196"/>
      <c r="BN4" s="196" t="s">
        <v>13</v>
      </c>
      <c r="BO4" s="196"/>
      <c r="BP4" s="196" t="s">
        <v>14</v>
      </c>
      <c r="BQ4" s="196"/>
      <c r="BR4" s="10" t="s">
        <v>12</v>
      </c>
      <c r="BS4" s="10" t="s">
        <v>13</v>
      </c>
      <c r="BT4" s="10" t="s">
        <v>14</v>
      </c>
      <c r="BU4" s="196" t="s">
        <v>15</v>
      </c>
      <c r="BV4" s="196"/>
      <c r="BW4" s="196" t="s">
        <v>16</v>
      </c>
      <c r="BX4" s="196"/>
      <c r="BY4" s="11"/>
      <c r="BZ4" s="10"/>
      <c r="CA4" s="196" t="s">
        <v>12</v>
      </c>
      <c r="CB4" s="196"/>
      <c r="CC4" s="196" t="s">
        <v>13</v>
      </c>
      <c r="CD4" s="196"/>
      <c r="CE4" s="196" t="s">
        <v>14</v>
      </c>
      <c r="CF4" s="196"/>
      <c r="CG4" s="10" t="s">
        <v>12</v>
      </c>
      <c r="CH4" s="10" t="s">
        <v>13</v>
      </c>
      <c r="CI4" s="10" t="s">
        <v>14</v>
      </c>
      <c r="CJ4" s="196" t="s">
        <v>15</v>
      </c>
      <c r="CK4" s="196"/>
      <c r="CL4" s="196" t="s">
        <v>16</v>
      </c>
      <c r="CM4" s="196"/>
      <c r="CN4" s="11"/>
      <c r="CO4" s="10"/>
      <c r="CP4" s="196" t="s">
        <v>12</v>
      </c>
      <c r="CQ4" s="196"/>
      <c r="CR4" s="196" t="s">
        <v>13</v>
      </c>
      <c r="CS4" s="196"/>
      <c r="CT4" s="196" t="s">
        <v>14</v>
      </c>
      <c r="CU4" s="196"/>
      <c r="CV4" s="10" t="s">
        <v>12</v>
      </c>
      <c r="CW4" s="10" t="s">
        <v>13</v>
      </c>
      <c r="CX4" s="10" t="s">
        <v>14</v>
      </c>
      <c r="CY4" s="196" t="s">
        <v>15</v>
      </c>
      <c r="CZ4" s="196"/>
      <c r="DA4" s="196" t="s">
        <v>16</v>
      </c>
      <c r="DB4" s="196"/>
      <c r="DC4" s="11"/>
      <c r="DD4" s="11"/>
      <c r="DE4" s="10"/>
      <c r="DF4" s="196" t="s">
        <v>12</v>
      </c>
      <c r="DG4" s="196"/>
      <c r="DH4" s="196" t="s">
        <v>13</v>
      </c>
      <c r="DI4" s="196"/>
      <c r="DJ4" s="196" t="s">
        <v>14</v>
      </c>
      <c r="DK4" s="196"/>
      <c r="DL4" s="10" t="s">
        <v>12</v>
      </c>
      <c r="DM4" s="10" t="s">
        <v>13</v>
      </c>
      <c r="DN4" s="10" t="s">
        <v>14</v>
      </c>
      <c r="DO4" s="196" t="s">
        <v>15</v>
      </c>
      <c r="DP4" s="196"/>
      <c r="DQ4" s="196" t="s">
        <v>16</v>
      </c>
      <c r="DR4" s="196"/>
      <c r="DS4" s="11"/>
      <c r="DT4" s="10"/>
      <c r="DU4" s="196" t="s">
        <v>12</v>
      </c>
      <c r="DV4" s="196"/>
      <c r="DW4" s="196" t="s">
        <v>13</v>
      </c>
      <c r="DX4" s="196"/>
      <c r="DY4" s="196" t="s">
        <v>14</v>
      </c>
      <c r="DZ4" s="196"/>
      <c r="EA4" s="10" t="s">
        <v>12</v>
      </c>
      <c r="EB4" s="10" t="s">
        <v>13</v>
      </c>
      <c r="EC4" s="10" t="s">
        <v>14</v>
      </c>
      <c r="ED4" s="196" t="s">
        <v>15</v>
      </c>
      <c r="EE4" s="196"/>
      <c r="EF4" s="196" t="s">
        <v>16</v>
      </c>
      <c r="EG4" s="196"/>
      <c r="EH4" s="11"/>
      <c r="EI4" s="148"/>
      <c r="EJ4" s="196" t="s">
        <v>12</v>
      </c>
      <c r="EK4" s="196"/>
      <c r="EL4" s="196" t="s">
        <v>13</v>
      </c>
      <c r="EM4" s="196"/>
      <c r="EN4" s="196" t="s">
        <v>14</v>
      </c>
      <c r="EO4" s="196"/>
      <c r="EP4" s="164" t="s">
        <v>12</v>
      </c>
      <c r="EQ4" s="164" t="s">
        <v>13</v>
      </c>
      <c r="ER4" s="164" t="s">
        <v>14</v>
      </c>
      <c r="ES4" s="196" t="s">
        <v>15</v>
      </c>
      <c r="ET4" s="196"/>
      <c r="EU4" s="196" t="s">
        <v>16</v>
      </c>
      <c r="EV4" s="196"/>
      <c r="EW4" s="11"/>
      <c r="EX4" s="164"/>
      <c r="EY4" s="196" t="s">
        <v>12</v>
      </c>
      <c r="EZ4" s="196"/>
      <c r="FA4" s="196" t="s">
        <v>13</v>
      </c>
      <c r="FB4" s="196"/>
      <c r="FC4" s="196" t="s">
        <v>14</v>
      </c>
      <c r="FD4" s="196"/>
      <c r="FE4" s="164" t="s">
        <v>12</v>
      </c>
      <c r="FF4" s="164" t="s">
        <v>13</v>
      </c>
      <c r="FG4" s="164" t="s">
        <v>14</v>
      </c>
      <c r="FH4" s="196" t="s">
        <v>15</v>
      </c>
      <c r="FI4" s="196"/>
      <c r="FJ4" s="196" t="s">
        <v>16</v>
      </c>
      <c r="FK4" s="196"/>
      <c r="FL4" s="11"/>
      <c r="FM4" s="164"/>
      <c r="FN4" s="196" t="s">
        <v>12</v>
      </c>
      <c r="FO4" s="196"/>
      <c r="FP4" s="196" t="s">
        <v>13</v>
      </c>
      <c r="FQ4" s="196"/>
      <c r="FR4" s="196" t="s">
        <v>14</v>
      </c>
      <c r="FS4" s="196"/>
      <c r="FT4" s="164" t="s">
        <v>12</v>
      </c>
      <c r="FU4" s="164" t="s">
        <v>13</v>
      </c>
      <c r="FV4" s="164" t="s">
        <v>14</v>
      </c>
      <c r="FW4" s="196" t="s">
        <v>15</v>
      </c>
      <c r="FX4" s="196"/>
      <c r="FY4" s="196" t="s">
        <v>16</v>
      </c>
      <c r="FZ4" s="196"/>
    </row>
    <row r="5" spans="1:182" ht="13.5" customHeight="1" thickBot="1">
      <c r="A5" s="13"/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201" t="s">
        <v>19</v>
      </c>
      <c r="I5" s="201"/>
      <c r="J5" s="201"/>
      <c r="K5" s="7" t="s">
        <v>17</v>
      </c>
      <c r="L5" s="7" t="s">
        <v>18</v>
      </c>
      <c r="M5" s="7" t="s">
        <v>17</v>
      </c>
      <c r="N5" s="7" t="s">
        <v>18</v>
      </c>
      <c r="O5" s="8"/>
      <c r="P5" s="8"/>
      <c r="Q5" s="13"/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201" t="s">
        <v>19</v>
      </c>
      <c r="Y5" s="201"/>
      <c r="Z5" s="201"/>
      <c r="AA5" s="7" t="s">
        <v>17</v>
      </c>
      <c r="AB5" s="7" t="s">
        <v>18</v>
      </c>
      <c r="AC5" s="7" t="s">
        <v>17</v>
      </c>
      <c r="AD5" s="7" t="s">
        <v>18</v>
      </c>
      <c r="AE5" s="8"/>
      <c r="AF5" s="8"/>
      <c r="AG5" s="13"/>
      <c r="AH5" s="7" t="s">
        <v>17</v>
      </c>
      <c r="AI5" s="7" t="s">
        <v>18</v>
      </c>
      <c r="AJ5" s="7" t="s">
        <v>17</v>
      </c>
      <c r="AK5" s="7" t="s">
        <v>18</v>
      </c>
      <c r="AL5" s="7" t="s">
        <v>17</v>
      </c>
      <c r="AM5" s="7" t="s">
        <v>18</v>
      </c>
      <c r="AN5" s="201" t="s">
        <v>19</v>
      </c>
      <c r="AO5" s="201"/>
      <c r="AP5" s="201"/>
      <c r="AQ5" s="7" t="s">
        <v>17</v>
      </c>
      <c r="AR5" s="7" t="s">
        <v>18</v>
      </c>
      <c r="AS5" s="7" t="s">
        <v>17</v>
      </c>
      <c r="AT5" s="7" t="s">
        <v>18</v>
      </c>
      <c r="AU5" s="8"/>
      <c r="AV5" s="13"/>
      <c r="AW5" s="7" t="s">
        <v>17</v>
      </c>
      <c r="AX5" s="7" t="s">
        <v>18</v>
      </c>
      <c r="AY5" s="7" t="s">
        <v>17</v>
      </c>
      <c r="AZ5" s="7" t="s">
        <v>18</v>
      </c>
      <c r="BA5" s="7" t="s">
        <v>17</v>
      </c>
      <c r="BB5" s="7" t="s">
        <v>18</v>
      </c>
      <c r="BC5" s="201" t="s">
        <v>19</v>
      </c>
      <c r="BD5" s="201"/>
      <c r="BE5" s="201"/>
      <c r="BF5" s="7" t="s">
        <v>17</v>
      </c>
      <c r="BG5" s="7" t="s">
        <v>18</v>
      </c>
      <c r="BH5" s="7" t="s">
        <v>17</v>
      </c>
      <c r="BI5" s="7" t="s">
        <v>18</v>
      </c>
      <c r="BJ5" s="8"/>
      <c r="BK5" s="13"/>
      <c r="BL5" s="7" t="s">
        <v>17</v>
      </c>
      <c r="BM5" s="7" t="s">
        <v>18</v>
      </c>
      <c r="BN5" s="7" t="s">
        <v>17</v>
      </c>
      <c r="BO5" s="7" t="s">
        <v>18</v>
      </c>
      <c r="BP5" s="7" t="s">
        <v>17</v>
      </c>
      <c r="BQ5" s="7" t="s">
        <v>18</v>
      </c>
      <c r="BR5" s="201" t="s">
        <v>19</v>
      </c>
      <c r="BS5" s="201"/>
      <c r="BT5" s="201"/>
      <c r="BU5" s="7" t="s">
        <v>17</v>
      </c>
      <c r="BV5" s="7" t="s">
        <v>18</v>
      </c>
      <c r="BW5" s="7" t="s">
        <v>17</v>
      </c>
      <c r="BX5" s="7" t="s">
        <v>18</v>
      </c>
      <c r="BY5" s="8"/>
      <c r="BZ5" s="13"/>
      <c r="CA5" s="7" t="s">
        <v>17</v>
      </c>
      <c r="CB5" s="7" t="s">
        <v>18</v>
      </c>
      <c r="CC5" s="7" t="s">
        <v>17</v>
      </c>
      <c r="CD5" s="7" t="s">
        <v>18</v>
      </c>
      <c r="CE5" s="7" t="s">
        <v>17</v>
      </c>
      <c r="CF5" s="7" t="s">
        <v>18</v>
      </c>
      <c r="CG5" s="201" t="s">
        <v>19</v>
      </c>
      <c r="CH5" s="201"/>
      <c r="CI5" s="201"/>
      <c r="CJ5" s="7" t="s">
        <v>17</v>
      </c>
      <c r="CK5" s="7" t="s">
        <v>18</v>
      </c>
      <c r="CL5" s="7" t="s">
        <v>17</v>
      </c>
      <c r="CM5" s="7" t="s">
        <v>18</v>
      </c>
      <c r="CN5" s="8"/>
      <c r="CO5" s="13"/>
      <c r="CP5" s="7" t="s">
        <v>17</v>
      </c>
      <c r="CQ5" s="7" t="s">
        <v>18</v>
      </c>
      <c r="CR5" s="7" t="s">
        <v>17</v>
      </c>
      <c r="CS5" s="7" t="s">
        <v>18</v>
      </c>
      <c r="CT5" s="7" t="s">
        <v>17</v>
      </c>
      <c r="CU5" s="7" t="s">
        <v>18</v>
      </c>
      <c r="CV5" s="201" t="s">
        <v>19</v>
      </c>
      <c r="CW5" s="201"/>
      <c r="CX5" s="201"/>
      <c r="CY5" s="7" t="s">
        <v>17</v>
      </c>
      <c r="CZ5" s="7" t="s">
        <v>18</v>
      </c>
      <c r="DA5" s="7" t="s">
        <v>17</v>
      </c>
      <c r="DB5" s="7" t="s">
        <v>18</v>
      </c>
      <c r="DC5" s="8"/>
      <c r="DD5" s="8"/>
      <c r="DE5" s="13"/>
      <c r="DF5" s="7" t="s">
        <v>17</v>
      </c>
      <c r="DG5" s="7" t="s">
        <v>18</v>
      </c>
      <c r="DH5" s="7" t="s">
        <v>17</v>
      </c>
      <c r="DI5" s="7" t="s">
        <v>18</v>
      </c>
      <c r="DJ5" s="7" t="s">
        <v>17</v>
      </c>
      <c r="DK5" s="7" t="s">
        <v>18</v>
      </c>
      <c r="DL5" s="201" t="s">
        <v>19</v>
      </c>
      <c r="DM5" s="201"/>
      <c r="DN5" s="201"/>
      <c r="DO5" s="7" t="s">
        <v>17</v>
      </c>
      <c r="DP5" s="7" t="s">
        <v>18</v>
      </c>
      <c r="DQ5" s="7" t="s">
        <v>17</v>
      </c>
      <c r="DR5" s="7" t="s">
        <v>18</v>
      </c>
      <c r="DS5" s="8"/>
      <c r="DT5" s="13"/>
      <c r="DU5" s="7" t="s">
        <v>17</v>
      </c>
      <c r="DV5" s="7" t="s">
        <v>18</v>
      </c>
      <c r="DW5" s="7" t="s">
        <v>17</v>
      </c>
      <c r="DX5" s="7" t="s">
        <v>18</v>
      </c>
      <c r="DY5" s="7" t="s">
        <v>17</v>
      </c>
      <c r="DZ5" s="7" t="s">
        <v>18</v>
      </c>
      <c r="EA5" s="201" t="s">
        <v>19</v>
      </c>
      <c r="EB5" s="201"/>
      <c r="EC5" s="201"/>
      <c r="ED5" s="7" t="s">
        <v>17</v>
      </c>
      <c r="EE5" s="7" t="s">
        <v>18</v>
      </c>
      <c r="EF5" s="7" t="s">
        <v>17</v>
      </c>
      <c r="EG5" s="7" t="s">
        <v>18</v>
      </c>
      <c r="EH5" s="8"/>
      <c r="EI5" s="149"/>
      <c r="EJ5" s="164" t="s">
        <v>17</v>
      </c>
      <c r="EK5" s="164" t="s">
        <v>18</v>
      </c>
      <c r="EL5" s="164" t="s">
        <v>17</v>
      </c>
      <c r="EM5" s="164" t="s">
        <v>18</v>
      </c>
      <c r="EN5" s="164" t="s">
        <v>17</v>
      </c>
      <c r="EO5" s="164" t="s">
        <v>18</v>
      </c>
      <c r="EP5" s="196" t="s">
        <v>19</v>
      </c>
      <c r="EQ5" s="196"/>
      <c r="ER5" s="196"/>
      <c r="ES5" s="164" t="s">
        <v>17</v>
      </c>
      <c r="ET5" s="164" t="s">
        <v>18</v>
      </c>
      <c r="EU5" s="164" t="s">
        <v>17</v>
      </c>
      <c r="EV5" s="164" t="s">
        <v>18</v>
      </c>
      <c r="EW5" s="11"/>
      <c r="EX5" s="155"/>
      <c r="EY5" s="164" t="s">
        <v>17</v>
      </c>
      <c r="EZ5" s="164" t="s">
        <v>18</v>
      </c>
      <c r="FA5" s="164" t="s">
        <v>17</v>
      </c>
      <c r="FB5" s="164" t="s">
        <v>18</v>
      </c>
      <c r="FC5" s="164" t="s">
        <v>17</v>
      </c>
      <c r="FD5" s="164" t="s">
        <v>18</v>
      </c>
      <c r="FE5" s="196" t="s">
        <v>19</v>
      </c>
      <c r="FF5" s="196"/>
      <c r="FG5" s="196"/>
      <c r="FH5" s="164" t="s">
        <v>17</v>
      </c>
      <c r="FI5" s="164" t="s">
        <v>18</v>
      </c>
      <c r="FJ5" s="164" t="s">
        <v>17</v>
      </c>
      <c r="FK5" s="164" t="s">
        <v>18</v>
      </c>
      <c r="FL5" s="11"/>
      <c r="FM5" s="155"/>
      <c r="FN5" s="164" t="s">
        <v>17</v>
      </c>
      <c r="FO5" s="164" t="s">
        <v>18</v>
      </c>
      <c r="FP5" s="164" t="s">
        <v>17</v>
      </c>
      <c r="FQ5" s="164" t="s">
        <v>18</v>
      </c>
      <c r="FR5" s="164" t="s">
        <v>17</v>
      </c>
      <c r="FS5" s="164" t="s">
        <v>18</v>
      </c>
      <c r="FT5" s="196" t="s">
        <v>19</v>
      </c>
      <c r="FU5" s="196"/>
      <c r="FV5" s="196"/>
      <c r="FW5" s="164" t="s">
        <v>17</v>
      </c>
      <c r="FX5" s="164" t="s">
        <v>18</v>
      </c>
      <c r="FY5" s="164" t="s">
        <v>17</v>
      </c>
      <c r="FZ5" s="164" t="s">
        <v>18</v>
      </c>
    </row>
    <row r="6" spans="1:182" ht="15" customHeight="1">
      <c r="A6" s="63" t="s">
        <v>21</v>
      </c>
      <c r="B6" s="72">
        <v>11.534000000000001</v>
      </c>
      <c r="C6" s="72">
        <v>127.45099999999999</v>
      </c>
      <c r="D6" s="72">
        <v>13.7</v>
      </c>
      <c r="E6" s="72">
        <v>367</v>
      </c>
      <c r="F6" s="72">
        <v>13.7</v>
      </c>
      <c r="G6" s="72">
        <v>367.38299999999998</v>
      </c>
      <c r="H6" s="72">
        <f t="shared" ref="H6:H41" si="0">IFERROR(C6/B6,"")</f>
        <v>11.050026010057222</v>
      </c>
      <c r="I6" s="72">
        <f t="shared" ref="I6:I41" si="1">IFERROR(E6/D6,"")</f>
        <v>26.788321167883215</v>
      </c>
      <c r="J6" s="69">
        <f t="shared" ref="J6:J41" si="2">IFERROR(G6/F6,"")</f>
        <v>26.816277372262775</v>
      </c>
      <c r="K6" s="193">
        <f t="shared" ref="K6:N41" si="3">IFERROR((D6-B6)/B6*100,"")</f>
        <v>18.779261314374878</v>
      </c>
      <c r="L6" s="77">
        <f t="shared" si="3"/>
        <v>187.95380185326127</v>
      </c>
      <c r="M6" s="193">
        <f t="shared" si="3"/>
        <v>0</v>
      </c>
      <c r="N6" s="193">
        <f t="shared" si="3"/>
        <v>0.10435967302451808</v>
      </c>
      <c r="O6" s="17"/>
      <c r="P6" s="17"/>
      <c r="Q6" s="63" t="s">
        <v>21</v>
      </c>
      <c r="R6" s="72">
        <v>24.783000000000001</v>
      </c>
      <c r="S6" s="72">
        <v>1379.174</v>
      </c>
      <c r="T6" s="72">
        <v>25.757000000000001</v>
      </c>
      <c r="U6" s="72">
        <v>1701</v>
      </c>
      <c r="V6" s="72">
        <v>26.271999999999998</v>
      </c>
      <c r="W6" s="72">
        <v>1735.0029999999999</v>
      </c>
      <c r="X6" s="72">
        <f t="shared" ref="X6:X41" si="4">IFERROR(S6/R6,"")</f>
        <v>55.650002017512001</v>
      </c>
      <c r="Y6" s="72">
        <f t="shared" ref="Y6:Y41" si="5">IFERROR(U6/T6,"")</f>
        <v>66.040299724346781</v>
      </c>
      <c r="Z6" s="69">
        <f t="shared" ref="Z6:Z41" si="6">IFERROR(W6/V6,"")</f>
        <v>66.040004567600491</v>
      </c>
      <c r="AA6" s="193">
        <f t="shared" ref="AA6:AD41" si="7">IFERROR((T6-R6)/R6*100,"")</f>
        <v>3.9301133841746361</v>
      </c>
      <c r="AB6" s="193">
        <f t="shared" si="7"/>
        <v>23.334691634268047</v>
      </c>
      <c r="AC6" s="193">
        <f t="shared" si="7"/>
        <v>1.9994564584384711</v>
      </c>
      <c r="AD6" s="193">
        <f t="shared" si="7"/>
        <v>1.9990005878894725</v>
      </c>
      <c r="AE6" s="17"/>
      <c r="AF6" s="17"/>
      <c r="AG6" s="63" t="s">
        <v>24</v>
      </c>
      <c r="AH6" s="72">
        <v>0.441</v>
      </c>
      <c r="AI6" s="72">
        <v>12.516999999999999</v>
      </c>
      <c r="AJ6" s="72">
        <v>0.44</v>
      </c>
      <c r="AK6" s="72">
        <v>12.52</v>
      </c>
      <c r="AL6" s="72">
        <v>0.42</v>
      </c>
      <c r="AM6" s="72">
        <v>12.015000000000001</v>
      </c>
      <c r="AN6" s="72">
        <f t="shared" ref="AN6:AN41" si="8">IFERROR(AI6/AH6,"")</f>
        <v>28.383219954648524</v>
      </c>
      <c r="AO6" s="72">
        <f t="shared" ref="AO6:AO41" si="9">IFERROR(AK6/AJ6,"")</f>
        <v>28.454545454545453</v>
      </c>
      <c r="AP6" s="69">
        <f t="shared" ref="AP6:AP41" si="10">IFERROR(AM6/AL6,"")</f>
        <v>28.607142857142861</v>
      </c>
      <c r="AQ6" s="193">
        <f t="shared" ref="AQ6:AT41" si="11">IFERROR((AJ6-AH6)/AH6*100,"")</f>
        <v>-0.22675736961451265</v>
      </c>
      <c r="AR6" s="193">
        <f t="shared" si="11"/>
        <v>2.3967404330111956E-2</v>
      </c>
      <c r="AS6" s="193">
        <f t="shared" si="11"/>
        <v>-4.5454545454545494</v>
      </c>
      <c r="AT6" s="193">
        <f t="shared" si="11"/>
        <v>-4.0335463258785866</v>
      </c>
      <c r="AU6" s="17"/>
      <c r="AV6" s="63" t="s">
        <v>21</v>
      </c>
      <c r="AW6" s="72">
        <v>16.45</v>
      </c>
      <c r="AX6" s="72">
        <v>255.304</v>
      </c>
      <c r="AY6" s="72">
        <v>21.282</v>
      </c>
      <c r="AZ6" s="72">
        <v>801</v>
      </c>
      <c r="BA6" s="72">
        <v>22.346</v>
      </c>
      <c r="BB6" s="72">
        <v>841.10299999999995</v>
      </c>
      <c r="BC6" s="72">
        <f t="shared" ref="BC6:BC41" si="12">IFERROR(AX6/AW6,"")</f>
        <v>15.520000000000001</v>
      </c>
      <c r="BD6" s="72">
        <f t="shared" ref="BD6:BD41" si="13">IFERROR(AZ6/AY6,"")</f>
        <v>37.637440090217083</v>
      </c>
      <c r="BE6" s="69">
        <f t="shared" ref="BE6:BE41" si="14">IFERROR(BB6/BA6,"")</f>
        <v>37.63998030967511</v>
      </c>
      <c r="BF6" s="193">
        <f t="shared" ref="BF6:BI41" si="15">IFERROR((AY6-AW6)/AW6*100,"")</f>
        <v>29.373860182370827</v>
      </c>
      <c r="BG6" s="193">
        <f t="shared" si="15"/>
        <v>213.74361545451697</v>
      </c>
      <c r="BH6" s="193">
        <f t="shared" si="15"/>
        <v>4.9995301193496857</v>
      </c>
      <c r="BI6" s="193">
        <f t="shared" si="15"/>
        <v>5.0066167290886332</v>
      </c>
      <c r="BJ6" s="17"/>
      <c r="BK6" s="63" t="s">
        <v>26</v>
      </c>
      <c r="BL6" s="72">
        <v>258.30799999999999</v>
      </c>
      <c r="BM6" s="72">
        <v>3840.8310000000001</v>
      </c>
      <c r="BN6" s="72">
        <v>274.03300000000002</v>
      </c>
      <c r="BO6" s="72">
        <v>4386.9939999999997</v>
      </c>
      <c r="BP6" s="72">
        <v>262.16199999999998</v>
      </c>
      <c r="BQ6" s="72">
        <v>4300.9759999999997</v>
      </c>
      <c r="BR6" s="72">
        <f t="shared" ref="BR6:BR41" si="16">IFERROR(BM6/BL6,"")</f>
        <v>14.869191043250694</v>
      </c>
      <c r="BS6" s="72">
        <f t="shared" ref="BS6:BS41" si="17">IFERROR(BO6/BN6,"")</f>
        <v>16.008998916188926</v>
      </c>
      <c r="BT6" s="69">
        <f t="shared" ref="BT6:BT41" si="18">IFERROR(BQ6/BP6,"")</f>
        <v>16.405794890182406</v>
      </c>
      <c r="BU6" s="72">
        <f t="shared" ref="BU6:BX41" si="19">IFERROR((BN6-BL6)/BL6*100,"")</f>
        <v>6.0876937609365651</v>
      </c>
      <c r="BV6" s="72">
        <f t="shared" si="19"/>
        <v>14.219917512642436</v>
      </c>
      <c r="BW6" s="72">
        <f t="shared" si="19"/>
        <v>-4.3319600194137342</v>
      </c>
      <c r="BX6" s="72">
        <f t="shared" si="19"/>
        <v>-1.9607503452249999</v>
      </c>
      <c r="BY6" s="17"/>
      <c r="BZ6" s="79" t="s">
        <v>27</v>
      </c>
      <c r="CA6" s="80">
        <v>0.66</v>
      </c>
      <c r="CB6" s="80">
        <v>109.22</v>
      </c>
      <c r="CC6" s="80">
        <v>0.96</v>
      </c>
      <c r="CD6" s="80">
        <v>184.24</v>
      </c>
      <c r="CE6" s="80">
        <v>1.02</v>
      </c>
      <c r="CF6" s="80">
        <v>202.67</v>
      </c>
      <c r="CG6" s="80">
        <f t="shared" ref="CG6:CG41" si="20">IFERROR(CB6/CA6,"")</f>
        <v>165.48484848484847</v>
      </c>
      <c r="CH6" s="80">
        <f t="shared" ref="CH6:CH41" si="21">IFERROR(CD6/CC6,"")</f>
        <v>191.91666666666669</v>
      </c>
      <c r="CI6" s="81">
        <f t="shared" ref="CI6:CI41" si="22">IFERROR(CF6/CE6,"")</f>
        <v>198.69607843137254</v>
      </c>
      <c r="CJ6" s="80">
        <f t="shared" ref="CJ6:CM41" si="23">IFERROR((CC6-CA6)/CA6*100,"")</f>
        <v>45.454545454545439</v>
      </c>
      <c r="CK6" s="80">
        <f t="shared" si="23"/>
        <v>68.687053653177088</v>
      </c>
      <c r="CL6" s="80">
        <f t="shared" si="23"/>
        <v>6.2500000000000053</v>
      </c>
      <c r="CM6" s="80">
        <f t="shared" si="23"/>
        <v>10.003256621797643</v>
      </c>
      <c r="CN6" s="17"/>
      <c r="CO6" s="63" t="s">
        <v>23</v>
      </c>
      <c r="CP6" s="72">
        <v>2.2999999999999998</v>
      </c>
      <c r="CQ6" s="72">
        <v>133.9</v>
      </c>
      <c r="CR6" s="72">
        <v>2.7</v>
      </c>
      <c r="CS6" s="72">
        <v>169.3</v>
      </c>
      <c r="CT6" s="72">
        <v>2.72</v>
      </c>
      <c r="CU6" s="72">
        <v>160.31</v>
      </c>
      <c r="CV6" s="72">
        <f t="shared" ref="CV6:CV41" si="24">IFERROR(CQ6/CP6,"")</f>
        <v>58.217391304347835</v>
      </c>
      <c r="CW6" s="72">
        <f t="shared" ref="CW6:CW41" si="25">IFERROR(CS6/CR6,"")</f>
        <v>62.703703703703702</v>
      </c>
      <c r="CX6" s="69">
        <f t="shared" ref="CX6:CX41" si="26">IFERROR(CU6/CT6,"")</f>
        <v>58.9375</v>
      </c>
      <c r="CY6" s="193">
        <f t="shared" ref="CY6:DB41" si="27">IFERROR((CR6-CP6)/CP6*100,"")</f>
        <v>17.391304347826104</v>
      </c>
      <c r="CZ6" s="193">
        <f t="shared" si="27"/>
        <v>26.437640029873045</v>
      </c>
      <c r="DA6" s="193">
        <f t="shared" si="27"/>
        <v>0.74074074074074137</v>
      </c>
      <c r="DB6" s="193">
        <f t="shared" si="27"/>
        <v>-5.3101004134672234</v>
      </c>
      <c r="DC6" s="17"/>
      <c r="DD6" s="17"/>
      <c r="DE6" s="63" t="s">
        <v>27</v>
      </c>
      <c r="DF6" s="72">
        <v>0.48</v>
      </c>
      <c r="DG6" s="72">
        <v>13.19</v>
      </c>
      <c r="DH6" s="72">
        <v>0.38</v>
      </c>
      <c r="DI6" s="72">
        <v>11.9</v>
      </c>
      <c r="DJ6" s="72">
        <v>0.4</v>
      </c>
      <c r="DK6" s="72">
        <v>13.09</v>
      </c>
      <c r="DL6" s="72">
        <f t="shared" ref="DL6:DL41" si="28">IFERROR(DG6/DF6,"")</f>
        <v>27.479166666666668</v>
      </c>
      <c r="DM6" s="72">
        <f t="shared" ref="DM6:DM41" si="29">IFERROR(DI6/DH6,"")</f>
        <v>31.315789473684212</v>
      </c>
      <c r="DN6" s="69">
        <f t="shared" ref="DN6:DN41" si="30">IFERROR(DK6/DJ6,"")</f>
        <v>32.724999999999994</v>
      </c>
      <c r="DO6" s="193">
        <f t="shared" ref="DO6:DR41" si="31">IFERROR((DH6-DF6)/DF6*100,"")</f>
        <v>-20.833333333333329</v>
      </c>
      <c r="DP6" s="193">
        <f t="shared" si="31"/>
        <v>-9.7801364670204638</v>
      </c>
      <c r="DQ6" s="193">
        <f t="shared" si="31"/>
        <v>5.2631578947368469</v>
      </c>
      <c r="DR6" s="193">
        <f t="shared" si="31"/>
        <v>9.9999999999999947</v>
      </c>
      <c r="DS6" s="17"/>
      <c r="DT6" s="63" t="s">
        <v>27</v>
      </c>
      <c r="DU6" s="72">
        <v>8.75</v>
      </c>
      <c r="DV6" s="72">
        <v>244.39</v>
      </c>
      <c r="DW6" s="72">
        <v>7.59</v>
      </c>
      <c r="DX6" s="72">
        <v>240.36</v>
      </c>
      <c r="DY6" s="72">
        <v>8.0500000000000007</v>
      </c>
      <c r="DZ6" s="72">
        <v>264.39</v>
      </c>
      <c r="EA6" s="72">
        <f t="shared" ref="EA6:EA41" si="32">IFERROR(DV6/DU6,"")</f>
        <v>27.930285714285713</v>
      </c>
      <c r="EB6" s="72">
        <f t="shared" ref="EB6:EB41" si="33">IFERROR(DX6/DW6,"")</f>
        <v>31.667984189723324</v>
      </c>
      <c r="EC6" s="69">
        <f t="shared" ref="EC6:EC41" si="34">IFERROR(DZ6/DY6,"")</f>
        <v>32.84347826086956</v>
      </c>
      <c r="ED6" s="193">
        <f t="shared" ref="ED6:EG41" si="35">IFERROR((DW6-DU6)/DU6*100,"")</f>
        <v>-13.25714285714286</v>
      </c>
      <c r="EE6" s="193">
        <f t="shared" si="35"/>
        <v>-1.6490036417201901</v>
      </c>
      <c r="EF6" s="193">
        <f t="shared" si="35"/>
        <v>6.0606060606060721</v>
      </c>
      <c r="EG6" s="193">
        <f t="shared" si="35"/>
        <v>9.9975037443834118</v>
      </c>
      <c r="EH6" s="17"/>
      <c r="EI6" s="176" t="s">
        <v>23</v>
      </c>
      <c r="EJ6" s="177">
        <v>11.5</v>
      </c>
      <c r="EK6" s="177">
        <v>268.39999999999998</v>
      </c>
      <c r="EL6" s="178">
        <v>11.8</v>
      </c>
      <c r="EM6" s="178">
        <v>275.2</v>
      </c>
      <c r="EN6" s="178">
        <v>11.48</v>
      </c>
      <c r="EO6" s="178">
        <v>268.24</v>
      </c>
      <c r="EP6" s="179">
        <f t="shared" ref="EP6:EP40" si="36">IFERROR(EK6/EJ6,"")</f>
        <v>23.339130434782607</v>
      </c>
      <c r="EQ6" s="179">
        <f t="shared" ref="EQ6:EQ40" si="37">IFERROR(EM6/EL6,"")</f>
        <v>23.322033898305083</v>
      </c>
      <c r="ER6" s="179">
        <f t="shared" ref="ER6:ER40" si="38">IFERROR(EO6/EN6,"")</f>
        <v>23.365853658536587</v>
      </c>
      <c r="ES6" s="161">
        <f t="shared" ref="ES6:ES40" si="39">IFERROR((EL6-EJ6)/EJ6*100,"")</f>
        <v>2.6086956521739193</v>
      </c>
      <c r="ET6" s="161">
        <f t="shared" ref="ET6:ET40" si="40">IFERROR((EM6-EK6)/EK6*100,"")</f>
        <v>2.5335320417287677</v>
      </c>
      <c r="EU6" s="161">
        <f t="shared" ref="EU6:EU40" si="41">IFERROR((EN6-EL6)/EL6*100,"")</f>
        <v>-2.7118644067796636</v>
      </c>
      <c r="EV6" s="161">
        <f t="shared" ref="EV6:EV40" si="42">IFERROR((EO6-EM6)/EM6*100,"")</f>
        <v>-2.5290697674418534</v>
      </c>
      <c r="EW6" s="132"/>
      <c r="EX6" s="186" t="s">
        <v>23</v>
      </c>
      <c r="EY6" s="177">
        <v>3</v>
      </c>
      <c r="EZ6" s="177">
        <v>63.6</v>
      </c>
      <c r="FA6" s="178">
        <v>3.2</v>
      </c>
      <c r="FB6" s="178">
        <v>71.8</v>
      </c>
      <c r="FC6" s="178">
        <v>3.41</v>
      </c>
      <c r="FD6" s="178">
        <v>75.89</v>
      </c>
      <c r="FE6" s="179">
        <f t="shared" ref="FE6:FE40" si="43">IFERROR(EZ6/EY6,"")</f>
        <v>21.2</v>
      </c>
      <c r="FF6" s="179">
        <f t="shared" ref="FF6:FF40" si="44">IFERROR(FB6/FA6,"")</f>
        <v>22.437499999999996</v>
      </c>
      <c r="FG6" s="179">
        <f t="shared" ref="FG6:FG40" si="45">IFERROR(FD6/FC6,"")</f>
        <v>22.255131964809383</v>
      </c>
      <c r="FH6" s="161">
        <f t="shared" ref="FH6:FH22" si="46">IFERROR((FA6-EY6)/EY6*100,"")</f>
        <v>6.6666666666666723</v>
      </c>
      <c r="FI6" s="161">
        <f t="shared" ref="FI6:FI22" si="47">IFERROR((FB6-EZ6)/EZ6*100,"")</f>
        <v>12.893081761006284</v>
      </c>
      <c r="FJ6" s="161">
        <f t="shared" ref="FJ6:FJ22" si="48">IFERROR((FC6-FA6)/FA6*100,"")</f>
        <v>6.5624999999999991</v>
      </c>
      <c r="FK6" s="161">
        <f t="shared" ref="FK6:FK22" si="49">IFERROR((FD6-FB6)/FB6*100,"")</f>
        <v>5.6963788300835709</v>
      </c>
      <c r="FL6" s="132"/>
      <c r="FM6" s="186" t="s">
        <v>27</v>
      </c>
      <c r="FN6" s="177"/>
      <c r="FO6" s="177"/>
      <c r="FP6" s="178">
        <v>0.11</v>
      </c>
      <c r="FQ6" s="178">
        <v>3.49</v>
      </c>
      <c r="FR6" s="178">
        <v>0.12</v>
      </c>
      <c r="FS6" s="178">
        <v>3.84</v>
      </c>
      <c r="FT6" s="179" t="str">
        <f t="shared" ref="FT6:FT40" si="50">IFERROR(FO6/FN6,"")</f>
        <v/>
      </c>
      <c r="FU6" s="179">
        <f t="shared" ref="FU6:FU40" si="51">IFERROR(FQ6/FP6,"")</f>
        <v>31.72727272727273</v>
      </c>
      <c r="FV6" s="179">
        <f t="shared" ref="FV6:FV40" si="52">IFERROR(FS6/FR6,"")</f>
        <v>32</v>
      </c>
      <c r="FW6" s="140" t="str">
        <f t="shared" ref="FW6:FW40" si="53">IFERROR((FP6-FN6)/FN6*100,"")</f>
        <v/>
      </c>
      <c r="FX6" s="140" t="str">
        <f t="shared" ref="FX6:FX40" si="54">IFERROR((FQ6-FO6)/FO6*100,"")</f>
        <v/>
      </c>
      <c r="FY6" s="140">
        <f t="shared" ref="FY6:FY40" si="55">IFERROR((FR6-FP6)/FP6*100,"")</f>
        <v>9.0909090909090864</v>
      </c>
      <c r="FZ6" s="140">
        <f t="shared" ref="FZ6:FZ40" si="56">IFERROR((FS6-FQ6)/FQ6*100,"")</f>
        <v>10.02865329512893</v>
      </c>
    </row>
    <row r="7" spans="1:182" ht="15" customHeight="1">
      <c r="A7" s="64" t="s">
        <v>27</v>
      </c>
      <c r="B7" s="73">
        <v>9.39</v>
      </c>
      <c r="C7" s="73">
        <v>156.38999999999999</v>
      </c>
      <c r="D7" s="73">
        <v>9.18</v>
      </c>
      <c r="E7" s="73">
        <v>174.36</v>
      </c>
      <c r="F7" s="73">
        <v>9.73</v>
      </c>
      <c r="G7" s="73">
        <v>191.79</v>
      </c>
      <c r="H7" s="73">
        <f t="shared" si="0"/>
        <v>16.654952076677315</v>
      </c>
      <c r="I7" s="73">
        <f t="shared" si="1"/>
        <v>18.993464052287585</v>
      </c>
      <c r="J7" s="70">
        <f t="shared" si="2"/>
        <v>19.711202466598149</v>
      </c>
      <c r="K7" s="193">
        <f t="shared" si="3"/>
        <v>-2.2364217252396257</v>
      </c>
      <c r="L7" s="193">
        <f t="shared" si="3"/>
        <v>11.490504507960885</v>
      </c>
      <c r="M7" s="193">
        <f t="shared" si="3"/>
        <v>5.9912854030501164</v>
      </c>
      <c r="N7" s="193">
        <f t="shared" si="3"/>
        <v>9.9965588437714938</v>
      </c>
      <c r="O7" s="17"/>
      <c r="P7" s="17"/>
      <c r="Q7" s="63" t="s">
        <v>32</v>
      </c>
      <c r="R7" s="72">
        <v>65.03</v>
      </c>
      <c r="S7" s="72">
        <v>4047.77</v>
      </c>
      <c r="T7" s="72">
        <v>70.58</v>
      </c>
      <c r="U7" s="72">
        <v>4523.49</v>
      </c>
      <c r="V7" s="72">
        <v>66.5</v>
      </c>
      <c r="W7" s="72">
        <v>4225.49</v>
      </c>
      <c r="X7" s="72">
        <f t="shared" si="4"/>
        <v>62.244656312471164</v>
      </c>
      <c r="Y7" s="72">
        <f t="shared" si="5"/>
        <v>64.090252196089537</v>
      </c>
      <c r="Z7" s="69">
        <f t="shared" si="6"/>
        <v>63.541203007518796</v>
      </c>
      <c r="AA7" s="193">
        <f t="shared" si="7"/>
        <v>8.5345225280639667</v>
      </c>
      <c r="AB7" s="193">
        <f t="shared" si="7"/>
        <v>11.752644048451364</v>
      </c>
      <c r="AC7" s="193">
        <f t="shared" si="7"/>
        <v>-5.7806744120147329</v>
      </c>
      <c r="AD7" s="193">
        <f t="shared" si="7"/>
        <v>-6.5878337301508356</v>
      </c>
      <c r="AE7" s="17"/>
      <c r="AF7" s="17"/>
      <c r="AG7" s="63" t="s">
        <v>34</v>
      </c>
      <c r="AH7" s="72">
        <v>92</v>
      </c>
      <c r="AI7" s="72">
        <v>1810</v>
      </c>
      <c r="AJ7" s="72">
        <v>90</v>
      </c>
      <c r="AK7" s="72">
        <v>2050</v>
      </c>
      <c r="AL7" s="72">
        <v>90</v>
      </c>
      <c r="AM7" s="72">
        <v>2160</v>
      </c>
      <c r="AN7" s="72">
        <f t="shared" si="8"/>
        <v>19.673913043478262</v>
      </c>
      <c r="AO7" s="72">
        <f t="shared" si="9"/>
        <v>22.777777777777779</v>
      </c>
      <c r="AP7" s="69">
        <f t="shared" si="10"/>
        <v>24</v>
      </c>
      <c r="AQ7" s="193">
        <f t="shared" si="11"/>
        <v>-2.1739130434782608</v>
      </c>
      <c r="AR7" s="193">
        <f t="shared" si="11"/>
        <v>13.259668508287293</v>
      </c>
      <c r="AS7" s="193">
        <f t="shared" si="11"/>
        <v>0</v>
      </c>
      <c r="AT7" s="193">
        <f t="shared" si="11"/>
        <v>5.3658536585365857</v>
      </c>
      <c r="AU7" s="17"/>
      <c r="AV7" s="64" t="s">
        <v>23</v>
      </c>
      <c r="AW7" s="73">
        <v>7.1</v>
      </c>
      <c r="AX7" s="73">
        <v>135.1</v>
      </c>
      <c r="AY7" s="73">
        <v>6.8</v>
      </c>
      <c r="AZ7" s="73">
        <v>134.9</v>
      </c>
      <c r="BA7" s="73">
        <v>6.43</v>
      </c>
      <c r="BB7" s="73">
        <v>143.38999999999999</v>
      </c>
      <c r="BC7" s="73">
        <f t="shared" si="12"/>
        <v>19.028169014084508</v>
      </c>
      <c r="BD7" s="73">
        <f t="shared" si="13"/>
        <v>19.838235294117649</v>
      </c>
      <c r="BE7" s="70">
        <f t="shared" si="14"/>
        <v>22.300155520995332</v>
      </c>
      <c r="BF7" s="193">
        <f t="shared" si="15"/>
        <v>-4.2253521126760543</v>
      </c>
      <c r="BG7" s="193">
        <f t="shared" si="15"/>
        <v>-0.14803849000739353</v>
      </c>
      <c r="BH7" s="193">
        <f t="shared" si="15"/>
        <v>-5.4411764705882364</v>
      </c>
      <c r="BI7" s="193">
        <f t="shared" si="15"/>
        <v>6.2935507783543221</v>
      </c>
      <c r="BJ7" s="17"/>
      <c r="BK7" s="63" t="s">
        <v>24</v>
      </c>
      <c r="BL7" s="72">
        <v>6.5640000000000001</v>
      </c>
      <c r="BM7" s="72">
        <v>104.041</v>
      </c>
      <c r="BN7" s="72">
        <v>6.66</v>
      </c>
      <c r="BO7" s="72">
        <v>105.92</v>
      </c>
      <c r="BP7" s="72">
        <v>6.7430000000000003</v>
      </c>
      <c r="BQ7" s="72">
        <v>107.572</v>
      </c>
      <c r="BR7" s="72">
        <f t="shared" si="16"/>
        <v>15.850243753808652</v>
      </c>
      <c r="BS7" s="72">
        <f t="shared" si="17"/>
        <v>15.903903903903904</v>
      </c>
      <c r="BT7" s="69">
        <f t="shared" si="18"/>
        <v>15.953136586089277</v>
      </c>
      <c r="BU7" s="72">
        <f t="shared" si="19"/>
        <v>1.4625228519195625</v>
      </c>
      <c r="BV7" s="72">
        <f t="shared" si="19"/>
        <v>1.8060187810574724</v>
      </c>
      <c r="BW7" s="72">
        <f t="shared" si="19"/>
        <v>1.2462462462462491</v>
      </c>
      <c r="BX7" s="72">
        <f t="shared" si="19"/>
        <v>1.5596676737160131</v>
      </c>
      <c r="BY7" s="17"/>
      <c r="BZ7" s="63" t="s">
        <v>37</v>
      </c>
      <c r="CA7" s="72"/>
      <c r="CB7" s="72"/>
      <c r="CC7" s="72"/>
      <c r="CD7" s="72"/>
      <c r="CE7" s="72">
        <v>2.661</v>
      </c>
      <c r="CF7" s="72">
        <v>212.88</v>
      </c>
      <c r="CG7" s="72" t="str">
        <f t="shared" si="20"/>
        <v/>
      </c>
      <c r="CH7" s="72" t="str">
        <f t="shared" si="21"/>
        <v/>
      </c>
      <c r="CI7" s="69">
        <f t="shared" si="22"/>
        <v>80</v>
      </c>
      <c r="CJ7" s="72" t="str">
        <f t="shared" si="23"/>
        <v/>
      </c>
      <c r="CK7" s="72" t="str">
        <f t="shared" si="23"/>
        <v/>
      </c>
      <c r="CL7" s="72" t="str">
        <f t="shared" si="23"/>
        <v/>
      </c>
      <c r="CM7" s="72" t="str">
        <f t="shared" si="23"/>
        <v/>
      </c>
      <c r="CN7" s="17"/>
      <c r="CO7" s="64" t="s">
        <v>33</v>
      </c>
      <c r="CP7" s="73"/>
      <c r="CQ7" s="73"/>
      <c r="CR7" s="73"/>
      <c r="CS7" s="73"/>
      <c r="CT7" s="73">
        <v>2.2999999999999998</v>
      </c>
      <c r="CU7" s="73">
        <v>86</v>
      </c>
      <c r="CV7" s="73" t="str">
        <f t="shared" si="24"/>
        <v/>
      </c>
      <c r="CW7" s="73" t="str">
        <f t="shared" si="25"/>
        <v/>
      </c>
      <c r="CX7" s="70">
        <f t="shared" si="26"/>
        <v>37.391304347826093</v>
      </c>
      <c r="CY7" s="193" t="str">
        <f t="shared" si="27"/>
        <v/>
      </c>
      <c r="CZ7" s="193" t="str">
        <f t="shared" si="27"/>
        <v/>
      </c>
      <c r="DA7" s="193" t="str">
        <f t="shared" si="27"/>
        <v/>
      </c>
      <c r="DB7" s="193" t="str">
        <f t="shared" si="27"/>
        <v/>
      </c>
      <c r="DC7" s="17"/>
      <c r="DD7" s="17"/>
      <c r="DE7" s="64" t="s">
        <v>37</v>
      </c>
      <c r="DF7" s="73"/>
      <c r="DG7" s="73"/>
      <c r="DH7" s="73"/>
      <c r="DI7" s="73"/>
      <c r="DJ7" s="73">
        <v>1.7310000000000001</v>
      </c>
      <c r="DK7" s="73">
        <v>25.965</v>
      </c>
      <c r="DL7" s="73" t="str">
        <f t="shared" si="28"/>
        <v/>
      </c>
      <c r="DM7" s="73" t="str">
        <f t="shared" si="29"/>
        <v/>
      </c>
      <c r="DN7" s="70">
        <f t="shared" si="30"/>
        <v>14.999999999999998</v>
      </c>
      <c r="DO7" s="193" t="str">
        <f t="shared" si="31"/>
        <v/>
      </c>
      <c r="DP7" s="193" t="str">
        <f t="shared" si="31"/>
        <v/>
      </c>
      <c r="DQ7" s="193" t="str">
        <f t="shared" si="31"/>
        <v/>
      </c>
      <c r="DR7" s="193" t="str">
        <f t="shared" si="31"/>
        <v/>
      </c>
      <c r="DS7" s="17"/>
      <c r="DT7" s="64" t="s">
        <v>38</v>
      </c>
      <c r="DU7" s="73">
        <v>0.16200000000000001</v>
      </c>
      <c r="DV7" s="73">
        <v>3.1</v>
      </c>
      <c r="DW7" s="73">
        <v>0.16</v>
      </c>
      <c r="DX7" s="73">
        <v>3.12</v>
      </c>
      <c r="DY7" s="73">
        <v>0.28000000000000003</v>
      </c>
      <c r="DZ7" s="73">
        <v>3.29</v>
      </c>
      <c r="EA7" s="73">
        <f t="shared" si="32"/>
        <v>19.135802469135804</v>
      </c>
      <c r="EB7" s="73">
        <f t="shared" si="33"/>
        <v>19.5</v>
      </c>
      <c r="EC7" s="70">
        <f t="shared" si="34"/>
        <v>11.749999999999998</v>
      </c>
      <c r="ED7" s="193">
        <f t="shared" si="35"/>
        <v>-1.2345679012345689</v>
      </c>
      <c r="EE7" s="193">
        <f t="shared" si="35"/>
        <v>0.64516129032258118</v>
      </c>
      <c r="EF7" s="193">
        <f t="shared" si="35"/>
        <v>75.000000000000014</v>
      </c>
      <c r="EG7" s="193">
        <f t="shared" si="35"/>
        <v>5.4487179487179462</v>
      </c>
      <c r="EH7" s="17"/>
      <c r="EI7" s="176" t="s">
        <v>21</v>
      </c>
      <c r="EJ7" s="177">
        <v>9.5459999999999994</v>
      </c>
      <c r="EK7" s="177">
        <v>130.20699999999999</v>
      </c>
      <c r="EL7" s="178">
        <v>10.683999999999999</v>
      </c>
      <c r="EM7" s="178">
        <v>235</v>
      </c>
      <c r="EN7" s="178">
        <v>10.79</v>
      </c>
      <c r="EO7" s="178">
        <v>237.38</v>
      </c>
      <c r="EP7" s="179">
        <f t="shared" si="36"/>
        <v>13.639953907395768</v>
      </c>
      <c r="EQ7" s="179">
        <f t="shared" si="37"/>
        <v>21.995507300636469</v>
      </c>
      <c r="ER7" s="179">
        <f t="shared" si="38"/>
        <v>22</v>
      </c>
      <c r="ES7" s="140">
        <f t="shared" si="39"/>
        <v>11.921223549130525</v>
      </c>
      <c r="ET7" s="140">
        <f t="shared" si="40"/>
        <v>80.481848134124903</v>
      </c>
      <c r="EU7" s="140">
        <f t="shared" si="41"/>
        <v>0.99213777611381393</v>
      </c>
      <c r="EV7" s="140">
        <f t="shared" si="42"/>
        <v>1.0127659574468066</v>
      </c>
      <c r="EW7" s="132"/>
      <c r="EX7" s="186" t="s">
        <v>24</v>
      </c>
      <c r="EY7" s="177">
        <v>42.795000000000002</v>
      </c>
      <c r="EZ7" s="177">
        <v>915.005</v>
      </c>
      <c r="FA7" s="178">
        <v>45.85</v>
      </c>
      <c r="FB7" s="178">
        <v>988.63</v>
      </c>
      <c r="FC7" s="178">
        <v>47.100999999999999</v>
      </c>
      <c r="FD7" s="178">
        <v>1017.725</v>
      </c>
      <c r="FE7" s="179">
        <f t="shared" si="43"/>
        <v>21.38111928963664</v>
      </c>
      <c r="FF7" s="179">
        <f t="shared" si="44"/>
        <v>21.562268266085059</v>
      </c>
      <c r="FG7" s="179">
        <f t="shared" si="45"/>
        <v>21.60729071569606</v>
      </c>
      <c r="FH7" s="140">
        <f t="shared" si="46"/>
        <v>7.1386844257506716</v>
      </c>
      <c r="FI7" s="140">
        <f t="shared" si="47"/>
        <v>8.0464041180102832</v>
      </c>
      <c r="FJ7" s="140">
        <f t="shared" si="48"/>
        <v>2.7284623773173338</v>
      </c>
      <c r="FK7" s="140">
        <f t="shared" si="49"/>
        <v>2.9429614719359143</v>
      </c>
      <c r="FL7" s="132"/>
      <c r="FM7" s="186" t="s">
        <v>41</v>
      </c>
      <c r="FN7" s="177">
        <v>0.8</v>
      </c>
      <c r="FO7" s="177">
        <v>7</v>
      </c>
      <c r="FP7" s="178">
        <v>1.7</v>
      </c>
      <c r="FQ7" s="178">
        <v>16.670000000000002</v>
      </c>
      <c r="FR7" s="178">
        <v>0.29499999999999998</v>
      </c>
      <c r="FS7" s="178">
        <v>7.19</v>
      </c>
      <c r="FT7" s="179">
        <f t="shared" si="50"/>
        <v>8.75</v>
      </c>
      <c r="FU7" s="179">
        <f t="shared" si="51"/>
        <v>9.8058823529411772</v>
      </c>
      <c r="FV7" s="179">
        <f t="shared" si="52"/>
        <v>24.372881355932208</v>
      </c>
      <c r="FW7" s="180">
        <f t="shared" si="53"/>
        <v>112.49999999999997</v>
      </c>
      <c r="FX7" s="180">
        <f t="shared" si="54"/>
        <v>138.14285714285717</v>
      </c>
      <c r="FY7" s="180">
        <f t="shared" si="55"/>
        <v>-82.64705882352942</v>
      </c>
      <c r="FZ7" s="180">
        <f t="shared" si="56"/>
        <v>-56.868626274745047</v>
      </c>
    </row>
    <row r="8" spans="1:182" ht="15" customHeight="1">
      <c r="A8" s="64" t="s">
        <v>39</v>
      </c>
      <c r="B8" s="73"/>
      <c r="C8" s="73"/>
      <c r="D8" s="73">
        <v>0.89</v>
      </c>
      <c r="E8" s="73">
        <v>16.02</v>
      </c>
      <c r="F8" s="73">
        <v>0.89900000000000002</v>
      </c>
      <c r="G8" s="73">
        <v>16.271999999999998</v>
      </c>
      <c r="H8" s="73" t="str">
        <f t="shared" si="0"/>
        <v/>
      </c>
      <c r="I8" s="73">
        <f t="shared" si="1"/>
        <v>18</v>
      </c>
      <c r="J8" s="70">
        <f t="shared" si="2"/>
        <v>18.100111234705224</v>
      </c>
      <c r="K8" s="193" t="str">
        <f t="shared" si="3"/>
        <v/>
      </c>
      <c r="L8" s="193" t="str">
        <f t="shared" si="3"/>
        <v/>
      </c>
      <c r="M8" s="193">
        <f t="shared" si="3"/>
        <v>1.0112359550561805</v>
      </c>
      <c r="N8" s="193">
        <f t="shared" si="3"/>
        <v>1.5730337078651617</v>
      </c>
      <c r="O8" s="17"/>
      <c r="P8" s="17"/>
      <c r="Q8" s="63" t="s">
        <v>34</v>
      </c>
      <c r="R8" s="72">
        <v>82</v>
      </c>
      <c r="S8" s="72">
        <v>4315</v>
      </c>
      <c r="T8" s="72">
        <v>82</v>
      </c>
      <c r="U8" s="72">
        <v>3600</v>
      </c>
      <c r="V8" s="72">
        <v>83</v>
      </c>
      <c r="W8" s="72">
        <v>4830.6000000000004</v>
      </c>
      <c r="X8" s="72">
        <f t="shared" si="4"/>
        <v>52.621951219512198</v>
      </c>
      <c r="Y8" s="72">
        <f t="shared" si="5"/>
        <v>43.902439024390247</v>
      </c>
      <c r="Z8" s="69">
        <f t="shared" si="6"/>
        <v>58.2</v>
      </c>
      <c r="AA8" s="193">
        <f t="shared" si="7"/>
        <v>0</v>
      </c>
      <c r="AB8" s="193">
        <f t="shared" si="7"/>
        <v>-16.570104287369642</v>
      </c>
      <c r="AC8" s="193">
        <f t="shared" si="7"/>
        <v>1.2195121951219512</v>
      </c>
      <c r="AD8" s="193">
        <f t="shared" si="7"/>
        <v>34.183333333333344</v>
      </c>
      <c r="AE8" s="17"/>
      <c r="AF8" s="17"/>
      <c r="AG8" s="64" t="s">
        <v>33</v>
      </c>
      <c r="AH8" s="73">
        <v>1.3740000000000001</v>
      </c>
      <c r="AI8" s="73">
        <v>28.855</v>
      </c>
      <c r="AJ8" s="73">
        <v>1.5760000000000001</v>
      </c>
      <c r="AK8" s="73">
        <v>31.512</v>
      </c>
      <c r="AL8" s="73">
        <v>0.42499999999999999</v>
      </c>
      <c r="AM8" s="73">
        <v>8.9250000000000007</v>
      </c>
      <c r="AN8" s="73">
        <f t="shared" si="8"/>
        <v>21.000727802037844</v>
      </c>
      <c r="AO8" s="73">
        <f t="shared" si="9"/>
        <v>19.99492385786802</v>
      </c>
      <c r="AP8" s="70">
        <f t="shared" si="10"/>
        <v>21.000000000000004</v>
      </c>
      <c r="AQ8" s="193">
        <f t="shared" si="11"/>
        <v>14.701601164483256</v>
      </c>
      <c r="AR8" s="193">
        <f t="shared" si="11"/>
        <v>9.208109513082654</v>
      </c>
      <c r="AS8" s="193">
        <f t="shared" si="11"/>
        <v>-73.032994923857871</v>
      </c>
      <c r="AT8" s="193">
        <f t="shared" si="11"/>
        <v>-71.677456207159167</v>
      </c>
      <c r="AU8" s="17"/>
      <c r="AV8" s="64" t="s">
        <v>24</v>
      </c>
      <c r="AW8" s="73">
        <v>7.9379999999999997</v>
      </c>
      <c r="AX8" s="73">
        <v>173.83</v>
      </c>
      <c r="AY8" s="73">
        <v>8.07</v>
      </c>
      <c r="AZ8" s="73">
        <v>177.57</v>
      </c>
      <c r="BA8" s="73">
        <v>8.2050000000000001</v>
      </c>
      <c r="BB8" s="73">
        <v>180.77500000000001</v>
      </c>
      <c r="BC8" s="73">
        <f t="shared" si="12"/>
        <v>21.89846308893928</v>
      </c>
      <c r="BD8" s="73">
        <f t="shared" si="13"/>
        <v>22.003717472118957</v>
      </c>
      <c r="BE8" s="70">
        <f t="shared" si="14"/>
        <v>22.032297379646558</v>
      </c>
      <c r="BF8" s="193">
        <f t="shared" si="15"/>
        <v>1.6628873771730988</v>
      </c>
      <c r="BG8" s="193">
        <f t="shared" si="15"/>
        <v>2.1515273543116726</v>
      </c>
      <c r="BH8" s="193">
        <f t="shared" si="15"/>
        <v>1.6728624535315959</v>
      </c>
      <c r="BI8" s="193">
        <f t="shared" si="15"/>
        <v>1.8049220025905348</v>
      </c>
      <c r="BJ8" s="17"/>
      <c r="BK8" s="63" t="s">
        <v>21</v>
      </c>
      <c r="BL8" s="72">
        <v>18.332000000000001</v>
      </c>
      <c r="BM8" s="72">
        <v>175.071</v>
      </c>
      <c r="BN8" s="72">
        <v>25.183</v>
      </c>
      <c r="BO8" s="72">
        <v>376</v>
      </c>
      <c r="BP8" s="72">
        <v>25.434000000000001</v>
      </c>
      <c r="BQ8" s="72">
        <v>379.73</v>
      </c>
      <c r="BR8" s="72">
        <f t="shared" si="16"/>
        <v>9.5500218197687108</v>
      </c>
      <c r="BS8" s="72">
        <f t="shared" si="17"/>
        <v>14.930707223126712</v>
      </c>
      <c r="BT8" s="69">
        <f t="shared" si="18"/>
        <v>14.930014940630652</v>
      </c>
      <c r="BU8" s="72">
        <f t="shared" si="19"/>
        <v>37.371808858826085</v>
      </c>
      <c r="BV8" s="72">
        <f t="shared" si="19"/>
        <v>114.77000759691782</v>
      </c>
      <c r="BW8" s="72">
        <f t="shared" si="19"/>
        <v>0.99670412579915513</v>
      </c>
      <c r="BX8" s="72">
        <f t="shared" si="19"/>
        <v>0.99202127659574946</v>
      </c>
      <c r="BY8" s="17"/>
      <c r="BZ8" s="63" t="s">
        <v>33</v>
      </c>
      <c r="CA8" s="72">
        <v>14.874000000000001</v>
      </c>
      <c r="CB8" s="72">
        <v>1189.9269999999999</v>
      </c>
      <c r="CC8" s="72">
        <v>20.649000000000001</v>
      </c>
      <c r="CD8" s="72">
        <v>1651.9559999999999</v>
      </c>
      <c r="CE8" s="72">
        <v>19.309999999999999</v>
      </c>
      <c r="CF8" s="72">
        <v>1544.7650000000001</v>
      </c>
      <c r="CG8" s="72">
        <f t="shared" si="20"/>
        <v>80.000470619873596</v>
      </c>
      <c r="CH8" s="72">
        <f t="shared" si="21"/>
        <v>80.001743425831748</v>
      </c>
      <c r="CI8" s="69">
        <f t="shared" si="22"/>
        <v>79.998187467633358</v>
      </c>
      <c r="CJ8" s="72">
        <f t="shared" si="23"/>
        <v>38.826139572408231</v>
      </c>
      <c r="CK8" s="72">
        <f t="shared" si="23"/>
        <v>38.828348293634825</v>
      </c>
      <c r="CL8" s="72">
        <f t="shared" si="23"/>
        <v>-6.4845755242384726</v>
      </c>
      <c r="CM8" s="72">
        <f t="shared" si="23"/>
        <v>-6.4887321454082203</v>
      </c>
      <c r="CN8" s="17"/>
      <c r="CO8" s="64" t="s">
        <v>27</v>
      </c>
      <c r="CP8" s="73">
        <v>0.65</v>
      </c>
      <c r="CQ8" s="73">
        <v>26.07</v>
      </c>
      <c r="CR8" s="73">
        <v>0.65</v>
      </c>
      <c r="CS8" s="73">
        <v>20.82</v>
      </c>
      <c r="CT8" s="73">
        <v>0.69</v>
      </c>
      <c r="CU8" s="73">
        <v>22.9</v>
      </c>
      <c r="CV8" s="73">
        <f t="shared" si="24"/>
        <v>40.107692307692304</v>
      </c>
      <c r="CW8" s="73">
        <f t="shared" si="25"/>
        <v>32.030769230769231</v>
      </c>
      <c r="CX8" s="70">
        <f t="shared" si="26"/>
        <v>33.188405797101453</v>
      </c>
      <c r="CY8" s="193">
        <f t="shared" si="27"/>
        <v>0</v>
      </c>
      <c r="CZ8" s="193">
        <f t="shared" si="27"/>
        <v>-20.138089758342922</v>
      </c>
      <c r="DA8" s="193">
        <f t="shared" si="27"/>
        <v>6.1538461538461418</v>
      </c>
      <c r="DB8" s="193">
        <f t="shared" si="27"/>
        <v>9.9903938520653135</v>
      </c>
      <c r="DC8" s="17"/>
      <c r="DD8" s="17"/>
      <c r="DE8" s="64" t="s">
        <v>33</v>
      </c>
      <c r="DF8" s="73">
        <v>2.9020000000000001</v>
      </c>
      <c r="DG8" s="73">
        <v>29.024000000000001</v>
      </c>
      <c r="DH8" s="73">
        <v>6.2009999999999996</v>
      </c>
      <c r="DI8" s="73">
        <v>62.014000000000003</v>
      </c>
      <c r="DJ8" s="73">
        <v>6.0010000000000003</v>
      </c>
      <c r="DK8" s="73">
        <v>90.012</v>
      </c>
      <c r="DL8" s="73">
        <f t="shared" si="28"/>
        <v>10.001378359751895</v>
      </c>
      <c r="DM8" s="73">
        <f t="shared" si="29"/>
        <v>10.000645057248832</v>
      </c>
      <c r="DN8" s="70">
        <f t="shared" si="30"/>
        <v>14.999500083319447</v>
      </c>
      <c r="DO8" s="193">
        <f t="shared" si="31"/>
        <v>113.68022053756029</v>
      </c>
      <c r="DP8" s="193">
        <f t="shared" si="31"/>
        <v>113.66455347298788</v>
      </c>
      <c r="DQ8" s="193">
        <f t="shared" si="31"/>
        <v>-3.2252862441541574</v>
      </c>
      <c r="DR8" s="193">
        <f t="shared" si="31"/>
        <v>45.147869835843515</v>
      </c>
      <c r="DS8" s="17"/>
      <c r="DT8" s="64" t="s">
        <v>23</v>
      </c>
      <c r="DU8" s="73">
        <v>30.6</v>
      </c>
      <c r="DV8" s="73">
        <v>377.3</v>
      </c>
      <c r="DW8" s="73">
        <v>31.7</v>
      </c>
      <c r="DX8" s="73">
        <v>373.3</v>
      </c>
      <c r="DY8" s="73">
        <v>31.17</v>
      </c>
      <c r="DZ8" s="73">
        <v>365.65</v>
      </c>
      <c r="EA8" s="73">
        <f t="shared" si="32"/>
        <v>12.330065359477125</v>
      </c>
      <c r="EB8" s="73">
        <f t="shared" si="33"/>
        <v>11.77602523659306</v>
      </c>
      <c r="EC8" s="70">
        <f t="shared" si="34"/>
        <v>11.730830927173564</v>
      </c>
      <c r="ED8" s="193">
        <f t="shared" si="35"/>
        <v>3.5947712418300579</v>
      </c>
      <c r="EE8" s="193">
        <f t="shared" si="35"/>
        <v>-1.0601643254704478</v>
      </c>
      <c r="EF8" s="193">
        <f t="shared" si="35"/>
        <v>-1.6719242902208127</v>
      </c>
      <c r="EG8" s="193">
        <f t="shared" si="35"/>
        <v>-2.0492901151888652</v>
      </c>
      <c r="EH8" s="17"/>
      <c r="EI8" s="170" t="s">
        <v>37</v>
      </c>
      <c r="EJ8" s="171"/>
      <c r="EK8" s="171"/>
      <c r="EL8" s="172"/>
      <c r="EM8" s="172"/>
      <c r="EN8" s="172">
        <v>22.123999999999999</v>
      </c>
      <c r="EO8" s="172">
        <v>331.86200000000002</v>
      </c>
      <c r="EP8" s="173" t="str">
        <f t="shared" si="36"/>
        <v/>
      </c>
      <c r="EQ8" s="173" t="str">
        <f t="shared" si="37"/>
        <v/>
      </c>
      <c r="ER8" s="173">
        <f t="shared" si="38"/>
        <v>15.000090399566083</v>
      </c>
      <c r="ES8" s="140" t="str">
        <f t="shared" si="39"/>
        <v/>
      </c>
      <c r="ET8" s="140" t="str">
        <f t="shared" si="40"/>
        <v/>
      </c>
      <c r="EU8" s="140" t="str">
        <f t="shared" si="41"/>
        <v/>
      </c>
      <c r="EV8" s="140" t="str">
        <f t="shared" si="42"/>
        <v/>
      </c>
      <c r="EW8" s="132"/>
      <c r="EX8" s="186" t="s">
        <v>41</v>
      </c>
      <c r="EY8" s="177">
        <v>9</v>
      </c>
      <c r="EZ8" s="177">
        <v>179</v>
      </c>
      <c r="FA8" s="178">
        <v>10.5</v>
      </c>
      <c r="FB8" s="178">
        <v>227.38</v>
      </c>
      <c r="FC8" s="178">
        <v>11.225</v>
      </c>
      <c r="FD8" s="178">
        <v>229.89</v>
      </c>
      <c r="FE8" s="179">
        <f t="shared" si="43"/>
        <v>19.888888888888889</v>
      </c>
      <c r="FF8" s="179">
        <f t="shared" si="44"/>
        <v>21.655238095238094</v>
      </c>
      <c r="FG8" s="179">
        <f t="shared" si="45"/>
        <v>20.480178173719377</v>
      </c>
      <c r="FH8" s="140">
        <f t="shared" si="46"/>
        <v>16.666666666666664</v>
      </c>
      <c r="FI8" s="140">
        <f t="shared" si="47"/>
        <v>27.027932960893853</v>
      </c>
      <c r="FJ8" s="140">
        <f t="shared" si="48"/>
        <v>6.9047619047619007</v>
      </c>
      <c r="FK8" s="140">
        <f t="shared" si="49"/>
        <v>1.1038789691265682</v>
      </c>
      <c r="FL8" s="132"/>
      <c r="FM8" s="183" t="s">
        <v>23</v>
      </c>
      <c r="FN8" s="171">
        <v>3.6</v>
      </c>
      <c r="FO8" s="171">
        <v>65.900000000000006</v>
      </c>
      <c r="FP8" s="172">
        <v>2.9</v>
      </c>
      <c r="FQ8" s="172">
        <v>50.6</v>
      </c>
      <c r="FR8" s="172">
        <v>2.09</v>
      </c>
      <c r="FS8" s="172">
        <v>31.54</v>
      </c>
      <c r="FT8" s="173">
        <f t="shared" si="50"/>
        <v>18.305555555555557</v>
      </c>
      <c r="FU8" s="173">
        <f t="shared" si="51"/>
        <v>17.448275862068968</v>
      </c>
      <c r="FV8" s="173">
        <f t="shared" si="52"/>
        <v>15.090909090909092</v>
      </c>
      <c r="FW8" s="161">
        <f t="shared" si="53"/>
        <v>-19.444444444444446</v>
      </c>
      <c r="FX8" s="161">
        <f t="shared" si="54"/>
        <v>-23.216995447647957</v>
      </c>
      <c r="FY8" s="161">
        <f t="shared" si="55"/>
        <v>-27.931034482758619</v>
      </c>
      <c r="FZ8" s="161">
        <f t="shared" si="56"/>
        <v>-37.667984189723327</v>
      </c>
    </row>
    <row r="9" spans="1:182" ht="15" customHeight="1">
      <c r="A9" s="64" t="s">
        <v>24</v>
      </c>
      <c r="B9" s="73">
        <v>0.35</v>
      </c>
      <c r="C9" s="73">
        <v>4.7629999999999999</v>
      </c>
      <c r="D9" s="73">
        <v>0.36</v>
      </c>
      <c r="E9" s="73">
        <v>4.92</v>
      </c>
      <c r="F9" s="73">
        <v>0.40899999999999997</v>
      </c>
      <c r="G9" s="73">
        <v>5.5949999999999998</v>
      </c>
      <c r="H9" s="73">
        <f t="shared" si="0"/>
        <v>13.608571428571429</v>
      </c>
      <c r="I9" s="73">
        <f t="shared" si="1"/>
        <v>13.666666666666668</v>
      </c>
      <c r="J9" s="70">
        <f t="shared" si="2"/>
        <v>13.679706601466993</v>
      </c>
      <c r="K9" s="193">
        <f t="shared" si="3"/>
        <v>2.8571428571428599</v>
      </c>
      <c r="L9" s="193">
        <f t="shared" si="3"/>
        <v>3.2962418643711953</v>
      </c>
      <c r="M9" s="193">
        <f t="shared" si="3"/>
        <v>13.611111111111107</v>
      </c>
      <c r="N9" s="193">
        <f t="shared" si="3"/>
        <v>13.719512195121947</v>
      </c>
      <c r="O9" s="17"/>
      <c r="P9" s="17"/>
      <c r="Q9" s="64" t="s">
        <v>24</v>
      </c>
      <c r="R9" s="73">
        <v>0.20399999999999999</v>
      </c>
      <c r="S9" s="73">
        <v>11.645</v>
      </c>
      <c r="T9" s="73">
        <v>0.17</v>
      </c>
      <c r="U9" s="73">
        <v>9.7899999999999991</v>
      </c>
      <c r="V9" s="73">
        <v>0.16300000000000001</v>
      </c>
      <c r="W9" s="73">
        <v>9.3170000000000002</v>
      </c>
      <c r="X9" s="73">
        <f t="shared" si="4"/>
        <v>57.083333333333336</v>
      </c>
      <c r="Y9" s="73">
        <f t="shared" si="5"/>
        <v>57.588235294117638</v>
      </c>
      <c r="Z9" s="70">
        <f t="shared" si="6"/>
        <v>57.159509202453989</v>
      </c>
      <c r="AA9" s="193">
        <f t="shared" si="7"/>
        <v>-16.666666666666654</v>
      </c>
      <c r="AB9" s="193">
        <f t="shared" si="7"/>
        <v>-15.929583512237016</v>
      </c>
      <c r="AC9" s="193">
        <f t="shared" si="7"/>
        <v>-4.1176470588235325</v>
      </c>
      <c r="AD9" s="193">
        <f t="shared" si="7"/>
        <v>-4.8314606741572934</v>
      </c>
      <c r="AE9" s="17"/>
      <c r="AF9" s="17"/>
      <c r="AG9" s="64" t="s">
        <v>37</v>
      </c>
      <c r="AH9" s="73"/>
      <c r="AI9" s="73"/>
      <c r="AJ9" s="73"/>
      <c r="AK9" s="73"/>
      <c r="AL9" s="73">
        <v>1.228</v>
      </c>
      <c r="AM9" s="73">
        <v>25.788</v>
      </c>
      <c r="AN9" s="73" t="str">
        <f t="shared" si="8"/>
        <v/>
      </c>
      <c r="AO9" s="73" t="str">
        <f t="shared" si="9"/>
        <v/>
      </c>
      <c r="AP9" s="70">
        <f t="shared" si="10"/>
        <v>21</v>
      </c>
      <c r="AQ9" s="193" t="str">
        <f t="shared" si="11"/>
        <v/>
      </c>
      <c r="AR9" s="193" t="str">
        <f t="shared" si="11"/>
        <v/>
      </c>
      <c r="AS9" s="193" t="str">
        <f t="shared" si="11"/>
        <v/>
      </c>
      <c r="AT9" s="193" t="str">
        <f t="shared" si="11"/>
        <v/>
      </c>
      <c r="AU9" s="17"/>
      <c r="AV9" s="64" t="s">
        <v>39</v>
      </c>
      <c r="AW9" s="73">
        <v>4.9669999999999996</v>
      </c>
      <c r="AX9" s="73">
        <v>99.265000000000001</v>
      </c>
      <c r="AY9" s="73">
        <v>5.2649999999999997</v>
      </c>
      <c r="AZ9" s="73">
        <v>105.82599999999999</v>
      </c>
      <c r="BA9" s="73">
        <v>4.1849999999999996</v>
      </c>
      <c r="BB9" s="73">
        <v>83.798000000000002</v>
      </c>
      <c r="BC9" s="73">
        <f t="shared" si="12"/>
        <v>19.984900342258911</v>
      </c>
      <c r="BD9" s="73">
        <f t="shared" si="13"/>
        <v>20.099905033238368</v>
      </c>
      <c r="BE9" s="70">
        <f t="shared" si="14"/>
        <v>20.023416965352453</v>
      </c>
      <c r="BF9" s="193">
        <f t="shared" si="15"/>
        <v>5.9995973424602393</v>
      </c>
      <c r="BG9" s="193">
        <f t="shared" si="15"/>
        <v>6.6095804160580194</v>
      </c>
      <c r="BH9" s="193">
        <f t="shared" si="15"/>
        <v>-20.512820512820515</v>
      </c>
      <c r="BI9" s="193">
        <f t="shared" si="15"/>
        <v>-20.815300587757253</v>
      </c>
      <c r="BJ9" s="17"/>
      <c r="BK9" s="63" t="s">
        <v>41</v>
      </c>
      <c r="BL9" s="72">
        <v>6.2</v>
      </c>
      <c r="BM9" s="72">
        <v>90</v>
      </c>
      <c r="BN9" s="72">
        <v>5</v>
      </c>
      <c r="BO9" s="72">
        <v>70.17</v>
      </c>
      <c r="BP9" s="72">
        <v>5.609</v>
      </c>
      <c r="BQ9" s="72">
        <v>79.900000000000006</v>
      </c>
      <c r="BR9" s="72">
        <f t="shared" si="16"/>
        <v>14.516129032258064</v>
      </c>
      <c r="BS9" s="72">
        <f t="shared" si="17"/>
        <v>14.034000000000001</v>
      </c>
      <c r="BT9" s="69">
        <f t="shared" si="18"/>
        <v>14.24496345159565</v>
      </c>
      <c r="BU9" s="72">
        <f t="shared" si="19"/>
        <v>-19.35483870967742</v>
      </c>
      <c r="BV9" s="72">
        <f t="shared" si="19"/>
        <v>-22.033333333333331</v>
      </c>
      <c r="BW9" s="72">
        <f t="shared" si="19"/>
        <v>12.18</v>
      </c>
      <c r="BX9" s="72">
        <f t="shared" si="19"/>
        <v>13.866324640159618</v>
      </c>
      <c r="BY9" s="17"/>
      <c r="BZ9" s="63" t="s">
        <v>23</v>
      </c>
      <c r="CA9" s="72">
        <v>6.1</v>
      </c>
      <c r="CB9" s="72">
        <v>439.4</v>
      </c>
      <c r="CC9" s="72">
        <v>6.6</v>
      </c>
      <c r="CD9" s="72">
        <v>460.2</v>
      </c>
      <c r="CE9" s="72">
        <v>6.75</v>
      </c>
      <c r="CF9" s="72">
        <v>475.71</v>
      </c>
      <c r="CG9" s="72">
        <f t="shared" si="20"/>
        <v>72.032786885245898</v>
      </c>
      <c r="CH9" s="72">
        <f t="shared" si="21"/>
        <v>69.727272727272734</v>
      </c>
      <c r="CI9" s="69">
        <f t="shared" si="22"/>
        <v>70.475555555555559</v>
      </c>
      <c r="CJ9" s="72">
        <f t="shared" si="23"/>
        <v>8.1967213114754109</v>
      </c>
      <c r="CK9" s="72">
        <f t="shared" si="23"/>
        <v>4.7337278106508904</v>
      </c>
      <c r="CL9" s="72">
        <f t="shared" si="23"/>
        <v>2.2727272727272783</v>
      </c>
      <c r="CM9" s="72">
        <f t="shared" si="23"/>
        <v>3.3702737940026055</v>
      </c>
      <c r="CN9" s="17"/>
      <c r="CO9" s="64" t="s">
        <v>31</v>
      </c>
      <c r="CP9" s="73">
        <v>10.125999999999999</v>
      </c>
      <c r="CQ9" s="73">
        <v>309.85599999999999</v>
      </c>
      <c r="CR9" s="73">
        <v>10.5</v>
      </c>
      <c r="CS9" s="73">
        <v>310</v>
      </c>
      <c r="CT9" s="73">
        <v>10.7</v>
      </c>
      <c r="CU9" s="73">
        <v>316</v>
      </c>
      <c r="CV9" s="73">
        <f t="shared" si="24"/>
        <v>30.600039502271382</v>
      </c>
      <c r="CW9" s="73">
        <f t="shared" si="25"/>
        <v>29.523809523809526</v>
      </c>
      <c r="CX9" s="70">
        <f t="shared" si="26"/>
        <v>29.532710280373834</v>
      </c>
      <c r="CY9" s="193">
        <f t="shared" si="27"/>
        <v>3.6934623740865153</v>
      </c>
      <c r="CZ9" s="193">
        <f t="shared" si="27"/>
        <v>4.6473200454406387E-2</v>
      </c>
      <c r="DA9" s="193">
        <f t="shared" si="27"/>
        <v>1.904761904761898</v>
      </c>
      <c r="DB9" s="193">
        <f t="shared" si="27"/>
        <v>1.935483870967742</v>
      </c>
      <c r="DC9" s="17"/>
      <c r="DD9" s="17"/>
      <c r="DE9" s="64" t="s">
        <v>21</v>
      </c>
      <c r="DF9" s="73">
        <v>2.6219999999999999</v>
      </c>
      <c r="DG9" s="73">
        <v>27.530999999999999</v>
      </c>
      <c r="DH9" s="73">
        <v>2.161</v>
      </c>
      <c r="DI9" s="73">
        <v>23</v>
      </c>
      <c r="DJ9" s="73">
        <v>2.3769999999999998</v>
      </c>
      <c r="DK9" s="73">
        <v>25.291</v>
      </c>
      <c r="DL9" s="73">
        <f t="shared" si="28"/>
        <v>10.5</v>
      </c>
      <c r="DM9" s="73">
        <f t="shared" si="29"/>
        <v>10.643220731142989</v>
      </c>
      <c r="DN9" s="70">
        <f t="shared" si="30"/>
        <v>10.639882204459404</v>
      </c>
      <c r="DO9" s="193">
        <f t="shared" si="31"/>
        <v>-17.581998474446983</v>
      </c>
      <c r="DP9" s="193">
        <f t="shared" si="31"/>
        <v>-16.457811194653296</v>
      </c>
      <c r="DQ9" s="193">
        <f t="shared" si="31"/>
        <v>9.995372512725579</v>
      </c>
      <c r="DR9" s="193">
        <f t="shared" si="31"/>
        <v>9.9608695652173918</v>
      </c>
      <c r="DS9" s="17"/>
      <c r="DT9" s="64" t="s">
        <v>31</v>
      </c>
      <c r="DU9" s="73">
        <v>4.101</v>
      </c>
      <c r="DV9" s="73">
        <v>43.610999999999997</v>
      </c>
      <c r="DW9" s="73">
        <v>4.1500000000000004</v>
      </c>
      <c r="DX9" s="73">
        <v>44.8</v>
      </c>
      <c r="DY9" s="73">
        <v>4.2</v>
      </c>
      <c r="DZ9" s="73">
        <v>45.4</v>
      </c>
      <c r="EA9" s="73">
        <f t="shared" si="32"/>
        <v>10.634235552304315</v>
      </c>
      <c r="EB9" s="73">
        <f t="shared" si="33"/>
        <v>10.795180722891565</v>
      </c>
      <c r="EC9" s="70">
        <f t="shared" si="34"/>
        <v>10.809523809523808</v>
      </c>
      <c r="ED9" s="193">
        <f t="shared" si="35"/>
        <v>1.1948305291392436</v>
      </c>
      <c r="EE9" s="193">
        <f t="shared" si="35"/>
        <v>2.7263763729334345</v>
      </c>
      <c r="EF9" s="193">
        <f t="shared" si="35"/>
        <v>1.2048192771084292</v>
      </c>
      <c r="EG9" s="193">
        <f t="shared" si="35"/>
        <v>1.3392857142857175</v>
      </c>
      <c r="EH9" s="17"/>
      <c r="EI9" s="170" t="s">
        <v>33</v>
      </c>
      <c r="EJ9" s="171">
        <v>47.835999999999999</v>
      </c>
      <c r="EK9" s="171">
        <v>717.53300000000002</v>
      </c>
      <c r="EL9" s="172">
        <v>49.302</v>
      </c>
      <c r="EM9" s="172">
        <v>739.53200000000004</v>
      </c>
      <c r="EN9" s="172">
        <v>38.85</v>
      </c>
      <c r="EO9" s="172">
        <v>582.74300000000005</v>
      </c>
      <c r="EP9" s="173">
        <f t="shared" si="36"/>
        <v>14.999853666694541</v>
      </c>
      <c r="EQ9" s="173">
        <f t="shared" si="37"/>
        <v>15.000040566305627</v>
      </c>
      <c r="ER9" s="173">
        <f t="shared" si="38"/>
        <v>14.999819819819821</v>
      </c>
      <c r="ES9" s="140">
        <f t="shared" si="39"/>
        <v>3.0646375114976192</v>
      </c>
      <c r="ET9" s="140">
        <f t="shared" si="40"/>
        <v>3.0659217067368365</v>
      </c>
      <c r="EU9" s="140">
        <f t="shared" si="41"/>
        <v>-21.199951320433243</v>
      </c>
      <c r="EV9" s="140">
        <f t="shared" si="42"/>
        <v>-21.201110972885552</v>
      </c>
      <c r="EW9" s="132"/>
      <c r="EX9" s="186" t="s">
        <v>21</v>
      </c>
      <c r="EY9" s="177">
        <v>44.197000000000003</v>
      </c>
      <c r="EZ9" s="177">
        <v>647.48599999999999</v>
      </c>
      <c r="FA9" s="178">
        <v>49.518999999999998</v>
      </c>
      <c r="FB9" s="178">
        <v>844</v>
      </c>
      <c r="FC9" s="178">
        <v>52.49</v>
      </c>
      <c r="FD9" s="178">
        <v>894.43</v>
      </c>
      <c r="FE9" s="179">
        <f t="shared" si="43"/>
        <v>14.649998868701495</v>
      </c>
      <c r="FF9" s="179">
        <f t="shared" si="44"/>
        <v>17.043962923322361</v>
      </c>
      <c r="FG9" s="179">
        <f t="shared" si="45"/>
        <v>17.040007620499143</v>
      </c>
      <c r="FH9" s="140">
        <f t="shared" si="46"/>
        <v>12.041541281082417</v>
      </c>
      <c r="FI9" s="140">
        <f t="shared" si="47"/>
        <v>30.350308732544022</v>
      </c>
      <c r="FJ9" s="140">
        <f t="shared" si="48"/>
        <v>5.9997172802358767</v>
      </c>
      <c r="FK9" s="140">
        <f t="shared" si="49"/>
        <v>5.9751184834123166</v>
      </c>
      <c r="FL9" s="132"/>
      <c r="FM9" s="183" t="s">
        <v>37</v>
      </c>
      <c r="FN9" s="171"/>
      <c r="FO9" s="171"/>
      <c r="FP9" s="172"/>
      <c r="FQ9" s="172"/>
      <c r="FR9" s="172">
        <v>122.669</v>
      </c>
      <c r="FS9" s="172">
        <v>1656.0319999999999</v>
      </c>
      <c r="FT9" s="173" t="str">
        <f t="shared" si="50"/>
        <v/>
      </c>
      <c r="FU9" s="173" t="str">
        <f t="shared" si="51"/>
        <v/>
      </c>
      <c r="FV9" s="173">
        <f t="shared" si="52"/>
        <v>13.500004076009423</v>
      </c>
      <c r="FW9" s="140" t="str">
        <f t="shared" si="53"/>
        <v/>
      </c>
      <c r="FX9" s="140" t="str">
        <f t="shared" si="54"/>
        <v/>
      </c>
      <c r="FY9" s="140" t="str">
        <f t="shared" si="55"/>
        <v/>
      </c>
      <c r="FZ9" s="140" t="str">
        <f t="shared" si="56"/>
        <v/>
      </c>
    </row>
    <row r="10" spans="1:182" ht="15" customHeight="1">
      <c r="A10" s="64" t="s">
        <v>40</v>
      </c>
      <c r="B10" s="73">
        <v>2.67</v>
      </c>
      <c r="C10" s="73">
        <v>37.75</v>
      </c>
      <c r="D10" s="73">
        <v>2.86</v>
      </c>
      <c r="E10" s="73">
        <v>38.11</v>
      </c>
      <c r="F10" s="73">
        <v>3.21</v>
      </c>
      <c r="G10" s="73">
        <v>37.659999999999997</v>
      </c>
      <c r="H10" s="73">
        <f t="shared" si="0"/>
        <v>14.138576779026218</v>
      </c>
      <c r="I10" s="73">
        <f t="shared" si="1"/>
        <v>13.325174825174825</v>
      </c>
      <c r="J10" s="70">
        <f t="shared" si="2"/>
        <v>11.732087227414329</v>
      </c>
      <c r="K10" s="193">
        <f t="shared" si="3"/>
        <v>7.1161048689138555</v>
      </c>
      <c r="L10" s="193">
        <f t="shared" si="3"/>
        <v>0.9536423841059587</v>
      </c>
      <c r="M10" s="77">
        <f t="shared" si="3"/>
        <v>12.237762237762242</v>
      </c>
      <c r="N10" s="77">
        <f t="shared" si="3"/>
        <v>-1.1807924429283727</v>
      </c>
      <c r="O10" s="17"/>
      <c r="P10" s="17"/>
      <c r="Q10" s="64" t="s">
        <v>27</v>
      </c>
      <c r="R10" s="73">
        <v>130.38</v>
      </c>
      <c r="S10" s="73">
        <v>6736.43</v>
      </c>
      <c r="T10" s="76">
        <v>111.35599999999999</v>
      </c>
      <c r="U10" s="73">
        <v>5136.2</v>
      </c>
      <c r="V10" s="76">
        <v>118.04</v>
      </c>
      <c r="W10" s="73">
        <v>5650</v>
      </c>
      <c r="X10" s="73">
        <f t="shared" si="4"/>
        <v>51.66766375210922</v>
      </c>
      <c r="Y10" s="73">
        <f t="shared" si="5"/>
        <v>46.124142390172061</v>
      </c>
      <c r="Z10" s="70">
        <f t="shared" si="6"/>
        <v>47.865130464249404</v>
      </c>
      <c r="AA10" s="193">
        <f t="shared" si="7"/>
        <v>-14.591194968553461</v>
      </c>
      <c r="AB10" s="193">
        <f t="shared" si="7"/>
        <v>-23.754867192266531</v>
      </c>
      <c r="AC10" s="193">
        <f t="shared" si="7"/>
        <v>6.0023707748123245</v>
      </c>
      <c r="AD10" s="193">
        <f t="shared" si="7"/>
        <v>10.003504536427712</v>
      </c>
      <c r="AE10" s="17"/>
      <c r="AF10" s="17"/>
      <c r="AG10" s="64" t="s">
        <v>27</v>
      </c>
      <c r="AH10" s="73">
        <v>2.85</v>
      </c>
      <c r="AI10" s="73">
        <v>55.1</v>
      </c>
      <c r="AJ10" s="73">
        <v>2.68</v>
      </c>
      <c r="AK10" s="73">
        <v>43.38</v>
      </c>
      <c r="AL10" s="73">
        <v>2.84</v>
      </c>
      <c r="AM10" s="73">
        <v>47.72</v>
      </c>
      <c r="AN10" s="73">
        <f t="shared" si="8"/>
        <v>19.333333333333332</v>
      </c>
      <c r="AO10" s="73">
        <f t="shared" si="9"/>
        <v>16.186567164179106</v>
      </c>
      <c r="AP10" s="70">
        <f t="shared" si="10"/>
        <v>16.802816901408452</v>
      </c>
      <c r="AQ10" s="193">
        <f t="shared" si="11"/>
        <v>-5.9649122807017516</v>
      </c>
      <c r="AR10" s="193">
        <f t="shared" si="11"/>
        <v>-21.27041742286751</v>
      </c>
      <c r="AS10" s="193">
        <f t="shared" si="11"/>
        <v>5.9701492537313312</v>
      </c>
      <c r="AT10" s="193">
        <f t="shared" si="11"/>
        <v>10.00461041954817</v>
      </c>
      <c r="AU10" s="17"/>
      <c r="AV10" s="64" t="s">
        <v>33</v>
      </c>
      <c r="AW10" s="73">
        <v>8.9329999999999998</v>
      </c>
      <c r="AX10" s="73">
        <v>133.989</v>
      </c>
      <c r="AY10" s="73">
        <v>12.298999999999999</v>
      </c>
      <c r="AZ10" s="73">
        <v>184.482</v>
      </c>
      <c r="BA10" s="73">
        <v>6.9379999999999997</v>
      </c>
      <c r="BB10" s="73">
        <v>104.077</v>
      </c>
      <c r="BC10" s="73">
        <f t="shared" si="12"/>
        <v>14.99932833314676</v>
      </c>
      <c r="BD10" s="73">
        <f t="shared" si="13"/>
        <v>14.999756077729897</v>
      </c>
      <c r="BE10" s="70">
        <f t="shared" si="14"/>
        <v>15.00100893629288</v>
      </c>
      <c r="BF10" s="193">
        <f t="shared" si="15"/>
        <v>37.680510466808457</v>
      </c>
      <c r="BG10" s="193">
        <f t="shared" si="15"/>
        <v>37.684436782123903</v>
      </c>
      <c r="BH10" s="193">
        <f t="shared" si="15"/>
        <v>-43.58890966745264</v>
      </c>
      <c r="BI10" s="193">
        <f t="shared" si="15"/>
        <v>-43.584197916327881</v>
      </c>
      <c r="BJ10" s="17"/>
      <c r="BK10" s="75" t="s">
        <v>46</v>
      </c>
      <c r="BL10" s="72">
        <v>0.14699999999999999</v>
      </c>
      <c r="BM10" s="72">
        <v>1.8420000000000001</v>
      </c>
      <c r="BN10" s="72">
        <v>0.19500000000000001</v>
      </c>
      <c r="BO10" s="72">
        <v>3.4049999999999998</v>
      </c>
      <c r="BP10" s="72">
        <v>0.20200000000000001</v>
      </c>
      <c r="BQ10" s="72">
        <v>2.5659999999999998</v>
      </c>
      <c r="BR10" s="72">
        <f t="shared" si="16"/>
        <v>12.530612244897961</v>
      </c>
      <c r="BS10" s="72">
        <f t="shared" si="17"/>
        <v>17.46153846153846</v>
      </c>
      <c r="BT10" s="69">
        <f t="shared" si="18"/>
        <v>12.702970297029701</v>
      </c>
      <c r="BU10" s="72">
        <f t="shared" si="19"/>
        <v>32.653061224489811</v>
      </c>
      <c r="BV10" s="72">
        <f t="shared" si="19"/>
        <v>84.853420195439725</v>
      </c>
      <c r="BW10" s="72">
        <f t="shared" si="19"/>
        <v>3.589743589743593</v>
      </c>
      <c r="BX10" s="72">
        <f t="shared" si="19"/>
        <v>-24.640234948604995</v>
      </c>
      <c r="BY10" s="17"/>
      <c r="BZ10" s="63" t="s">
        <v>32</v>
      </c>
      <c r="CA10" s="72">
        <v>18.54</v>
      </c>
      <c r="CB10" s="72">
        <v>1060.9000000000001</v>
      </c>
      <c r="CC10" s="72">
        <v>19.54</v>
      </c>
      <c r="CD10" s="72">
        <v>1189.31</v>
      </c>
      <c r="CE10" s="72">
        <v>19.59</v>
      </c>
      <c r="CF10" s="72">
        <v>1185.47</v>
      </c>
      <c r="CG10" s="72">
        <f t="shared" si="20"/>
        <v>57.222222222222229</v>
      </c>
      <c r="CH10" s="72">
        <f t="shared" si="21"/>
        <v>60.865404298874104</v>
      </c>
      <c r="CI10" s="69">
        <f t="shared" si="22"/>
        <v>60.514037774374685</v>
      </c>
      <c r="CJ10" s="72">
        <f t="shared" si="23"/>
        <v>5.3937432578209279</v>
      </c>
      <c r="CK10" s="72">
        <f t="shared" si="23"/>
        <v>12.103874069186524</v>
      </c>
      <c r="CL10" s="72">
        <f t="shared" si="23"/>
        <v>0.25588536335721962</v>
      </c>
      <c r="CM10" s="72">
        <f t="shared" si="23"/>
        <v>-0.32287628961329834</v>
      </c>
      <c r="CN10" s="17"/>
      <c r="CO10" s="64" t="s">
        <v>47</v>
      </c>
      <c r="CP10" s="73">
        <v>4.9390000000000001</v>
      </c>
      <c r="CQ10" s="73">
        <v>131.93700000000001</v>
      </c>
      <c r="CR10" s="73">
        <v>5.1280000000000001</v>
      </c>
      <c r="CS10" s="73">
        <v>139.21700000000001</v>
      </c>
      <c r="CT10" s="73">
        <v>4.16</v>
      </c>
      <c r="CU10" s="73">
        <v>113.91200000000001</v>
      </c>
      <c r="CV10" s="73">
        <f t="shared" si="24"/>
        <v>26.713302287912533</v>
      </c>
      <c r="CW10" s="73">
        <f t="shared" si="25"/>
        <v>27.148400936037444</v>
      </c>
      <c r="CX10" s="70">
        <f t="shared" si="26"/>
        <v>27.382692307692309</v>
      </c>
      <c r="CY10" s="193">
        <f t="shared" si="27"/>
        <v>3.8266855638793293</v>
      </c>
      <c r="CZ10" s="193">
        <f t="shared" si="27"/>
        <v>5.5177850034486156</v>
      </c>
      <c r="DA10" s="193">
        <f t="shared" si="27"/>
        <v>-18.876755070202808</v>
      </c>
      <c r="DB10" s="193">
        <f t="shared" si="27"/>
        <v>-18.176659459692427</v>
      </c>
      <c r="DC10" s="17"/>
      <c r="DD10" s="17"/>
      <c r="DE10" s="64" t="s">
        <v>32</v>
      </c>
      <c r="DF10" s="73">
        <v>6.2</v>
      </c>
      <c r="DG10" s="73">
        <v>66.23</v>
      </c>
      <c r="DH10" s="73">
        <v>7.4</v>
      </c>
      <c r="DI10" s="73">
        <v>79.02</v>
      </c>
      <c r="DJ10" s="73">
        <v>9.3800000000000008</v>
      </c>
      <c r="DK10" s="73">
        <v>99.33</v>
      </c>
      <c r="DL10" s="73">
        <f t="shared" si="28"/>
        <v>10.68225806451613</v>
      </c>
      <c r="DM10" s="73">
        <f t="shared" si="29"/>
        <v>10.678378378378378</v>
      </c>
      <c r="DN10" s="70">
        <f t="shared" si="30"/>
        <v>10.58955223880597</v>
      </c>
      <c r="DO10" s="193">
        <f t="shared" si="31"/>
        <v>19.35483870967742</v>
      </c>
      <c r="DP10" s="193">
        <f t="shared" si="31"/>
        <v>19.311490261210917</v>
      </c>
      <c r="DQ10" s="193">
        <f t="shared" si="31"/>
        <v>26.756756756756761</v>
      </c>
      <c r="DR10" s="193">
        <f t="shared" si="31"/>
        <v>25.702353834472291</v>
      </c>
      <c r="DS10" s="17"/>
      <c r="DT10" s="64" t="s">
        <v>32</v>
      </c>
      <c r="DU10" s="73">
        <v>28.8</v>
      </c>
      <c r="DV10" s="73">
        <v>308.7</v>
      </c>
      <c r="DW10" s="73">
        <v>28.8</v>
      </c>
      <c r="DX10" s="73">
        <v>309.89999999999998</v>
      </c>
      <c r="DY10" s="73">
        <v>28.61</v>
      </c>
      <c r="DZ10" s="73">
        <v>297.02</v>
      </c>
      <c r="EA10" s="73">
        <f t="shared" si="32"/>
        <v>10.71875</v>
      </c>
      <c r="EB10" s="73">
        <f t="shared" si="33"/>
        <v>10.760416666666666</v>
      </c>
      <c r="EC10" s="70">
        <f t="shared" si="34"/>
        <v>10.381684725620412</v>
      </c>
      <c r="ED10" s="193">
        <f t="shared" si="35"/>
        <v>0</v>
      </c>
      <c r="EE10" s="193">
        <f t="shared" si="35"/>
        <v>0.38872691933916059</v>
      </c>
      <c r="EF10" s="193">
        <f t="shared" si="35"/>
        <v>-0.65972222222222665</v>
      </c>
      <c r="EG10" s="193">
        <f t="shared" si="35"/>
        <v>-4.1561794127137768</v>
      </c>
      <c r="EH10" s="17"/>
      <c r="EI10" s="170" t="s">
        <v>32</v>
      </c>
      <c r="EJ10" s="171">
        <v>40.17</v>
      </c>
      <c r="EK10" s="171">
        <v>425.1</v>
      </c>
      <c r="EL10" s="172">
        <v>40.799999999999997</v>
      </c>
      <c r="EM10" s="172">
        <v>433.12</v>
      </c>
      <c r="EN10" s="172">
        <v>41.08</v>
      </c>
      <c r="EO10" s="172">
        <v>449.24</v>
      </c>
      <c r="EP10" s="173">
        <f t="shared" si="36"/>
        <v>10.58252427184466</v>
      </c>
      <c r="EQ10" s="173">
        <f t="shared" si="37"/>
        <v>10.615686274509805</v>
      </c>
      <c r="ER10" s="173">
        <f t="shared" si="38"/>
        <v>10.935735150925025</v>
      </c>
      <c r="ES10" s="140">
        <f t="shared" si="39"/>
        <v>1.5683345780433047</v>
      </c>
      <c r="ET10" s="140">
        <f t="shared" si="40"/>
        <v>1.8866149141378457</v>
      </c>
      <c r="EU10" s="140">
        <f t="shared" si="41"/>
        <v>0.68627450980392446</v>
      </c>
      <c r="EV10" s="140">
        <f t="shared" si="42"/>
        <v>3.7218322866642048</v>
      </c>
      <c r="EW10" s="132"/>
      <c r="EX10" s="183" t="s">
        <v>39</v>
      </c>
      <c r="EY10" s="171">
        <v>15.093</v>
      </c>
      <c r="EZ10" s="171">
        <v>175.68199999999999</v>
      </c>
      <c r="FA10" s="172">
        <v>15.848000000000001</v>
      </c>
      <c r="FB10" s="172">
        <v>195.81800000000001</v>
      </c>
      <c r="FC10" s="172">
        <v>15.669</v>
      </c>
      <c r="FD10" s="172">
        <v>188.78100000000001</v>
      </c>
      <c r="FE10" s="173">
        <f t="shared" si="43"/>
        <v>11.639965546942291</v>
      </c>
      <c r="FF10" s="173">
        <f t="shared" si="44"/>
        <v>12.35600706713781</v>
      </c>
      <c r="FG10" s="173">
        <f t="shared" si="45"/>
        <v>12.048056672410492</v>
      </c>
      <c r="FH10" s="140">
        <f t="shared" si="46"/>
        <v>5.0023189558073335</v>
      </c>
      <c r="FI10" s="140">
        <f t="shared" si="47"/>
        <v>11.461618150977348</v>
      </c>
      <c r="FJ10" s="140">
        <f t="shared" si="48"/>
        <v>-1.1294800605754687</v>
      </c>
      <c r="FK10" s="140">
        <f t="shared" si="49"/>
        <v>-3.593643076734522</v>
      </c>
      <c r="FL10" s="132"/>
      <c r="FM10" s="183" t="s">
        <v>33</v>
      </c>
      <c r="FN10" s="171">
        <v>42.692</v>
      </c>
      <c r="FO10" s="171">
        <v>576.33799999999997</v>
      </c>
      <c r="FP10" s="172">
        <v>204.071</v>
      </c>
      <c r="FQ10" s="172">
        <v>3061.058</v>
      </c>
      <c r="FR10" s="172">
        <v>98.566000000000003</v>
      </c>
      <c r="FS10" s="172">
        <v>1330.6379999999999</v>
      </c>
      <c r="FT10" s="173">
        <f t="shared" si="50"/>
        <v>13.499906305631031</v>
      </c>
      <c r="FU10" s="173">
        <f t="shared" si="51"/>
        <v>14.999965698212877</v>
      </c>
      <c r="FV10" s="173">
        <f t="shared" si="52"/>
        <v>13.49996956354118</v>
      </c>
      <c r="FW10" s="140">
        <f t="shared" si="53"/>
        <v>378.0075892438864</v>
      </c>
      <c r="FX10" s="140">
        <f t="shared" si="54"/>
        <v>431.12201520635472</v>
      </c>
      <c r="FY10" s="140">
        <f t="shared" si="55"/>
        <v>-51.700143577480382</v>
      </c>
      <c r="FZ10" s="140">
        <f t="shared" si="56"/>
        <v>-56.53012781855162</v>
      </c>
    </row>
    <row r="11" spans="1:182" ht="15" customHeight="1">
      <c r="A11" s="65" t="s">
        <v>25</v>
      </c>
      <c r="B11" s="73"/>
      <c r="C11" s="73"/>
      <c r="D11" s="73">
        <v>0.24</v>
      </c>
      <c r="E11" s="73">
        <v>2.75</v>
      </c>
      <c r="F11" s="73">
        <v>0.26500000000000001</v>
      </c>
      <c r="G11" s="73">
        <v>2.91</v>
      </c>
      <c r="H11" s="73" t="str">
        <f t="shared" si="0"/>
        <v/>
      </c>
      <c r="I11" s="73">
        <f t="shared" si="1"/>
        <v>11.458333333333334</v>
      </c>
      <c r="J11" s="70">
        <f t="shared" si="2"/>
        <v>10.981132075471699</v>
      </c>
      <c r="K11" s="193" t="str">
        <f t="shared" si="3"/>
        <v/>
      </c>
      <c r="L11" s="193" t="str">
        <f t="shared" si="3"/>
        <v/>
      </c>
      <c r="M11" s="193">
        <f t="shared" si="3"/>
        <v>10.416666666666677</v>
      </c>
      <c r="N11" s="193">
        <f t="shared" si="3"/>
        <v>5.8181818181818228</v>
      </c>
      <c r="O11" s="17"/>
      <c r="P11" s="17"/>
      <c r="Q11" s="64" t="s">
        <v>26</v>
      </c>
      <c r="R11" s="73">
        <v>32.448999999999998</v>
      </c>
      <c r="S11" s="73">
        <v>1346.0540000000001</v>
      </c>
      <c r="T11" s="73">
        <v>2.3540000000000001</v>
      </c>
      <c r="U11" s="73">
        <v>111.321</v>
      </c>
      <c r="V11" s="73">
        <v>37.256999999999998</v>
      </c>
      <c r="W11" s="73">
        <v>1599.0219999999999</v>
      </c>
      <c r="X11" s="73">
        <f t="shared" si="4"/>
        <v>41.482141206200502</v>
      </c>
      <c r="Y11" s="73">
        <f t="shared" si="5"/>
        <v>47.290144435004244</v>
      </c>
      <c r="Z11" s="70">
        <f t="shared" si="6"/>
        <v>42.918699841640496</v>
      </c>
      <c r="AA11" s="193">
        <f t="shared" si="7"/>
        <v>-92.74553915374895</v>
      </c>
      <c r="AB11" s="193">
        <f t="shared" si="7"/>
        <v>-91.72982658942361</v>
      </c>
      <c r="AC11" s="193">
        <f t="shared" si="7"/>
        <v>1482.7102803738317</v>
      </c>
      <c r="AD11" s="193">
        <f t="shared" si="7"/>
        <v>1336.4064282570225</v>
      </c>
      <c r="AE11" s="17"/>
      <c r="AF11" s="17"/>
      <c r="AG11" s="64" t="s">
        <v>23</v>
      </c>
      <c r="AH11" s="73">
        <v>16.8</v>
      </c>
      <c r="AI11" s="73">
        <v>288.10000000000002</v>
      </c>
      <c r="AJ11" s="73">
        <v>19.7</v>
      </c>
      <c r="AK11" s="73">
        <v>320.89999999999998</v>
      </c>
      <c r="AL11" s="73">
        <v>20.46</v>
      </c>
      <c r="AM11" s="73">
        <v>302.39</v>
      </c>
      <c r="AN11" s="73">
        <f t="shared" si="8"/>
        <v>17.148809523809526</v>
      </c>
      <c r="AO11" s="73">
        <f t="shared" si="9"/>
        <v>16.289340101522843</v>
      </c>
      <c r="AP11" s="70">
        <f t="shared" si="10"/>
        <v>14.779569892473116</v>
      </c>
      <c r="AQ11" s="193">
        <f t="shared" si="11"/>
        <v>17.261904761904752</v>
      </c>
      <c r="AR11" s="193">
        <f t="shared" si="11"/>
        <v>11.384935786185334</v>
      </c>
      <c r="AS11" s="193">
        <f t="shared" si="11"/>
        <v>3.8578680203045765</v>
      </c>
      <c r="AT11" s="193">
        <f t="shared" si="11"/>
        <v>-5.7681520722966635</v>
      </c>
      <c r="AU11" s="17"/>
      <c r="AV11" s="64" t="s">
        <v>37</v>
      </c>
      <c r="AW11" s="73"/>
      <c r="AX11" s="73"/>
      <c r="AY11" s="73"/>
      <c r="AZ11" s="73"/>
      <c r="BA11" s="73">
        <v>6.0019999999999998</v>
      </c>
      <c r="BB11" s="73">
        <v>90.03</v>
      </c>
      <c r="BC11" s="73" t="str">
        <f t="shared" si="12"/>
        <v/>
      </c>
      <c r="BD11" s="73" t="str">
        <f t="shared" si="13"/>
        <v/>
      </c>
      <c r="BE11" s="70">
        <f t="shared" si="14"/>
        <v>15</v>
      </c>
      <c r="BF11" s="193" t="str">
        <f t="shared" si="15"/>
        <v/>
      </c>
      <c r="BG11" s="193" t="str">
        <f t="shared" si="15"/>
        <v/>
      </c>
      <c r="BH11" s="193" t="str">
        <f t="shared" si="15"/>
        <v/>
      </c>
      <c r="BI11" s="193" t="str">
        <f t="shared" si="15"/>
        <v/>
      </c>
      <c r="BJ11" s="17"/>
      <c r="BK11" s="64" t="s">
        <v>42</v>
      </c>
      <c r="BL11" s="73">
        <v>50.298999999999999</v>
      </c>
      <c r="BM11" s="73">
        <v>515.56600000000003</v>
      </c>
      <c r="BN11" s="73">
        <v>51.326000000000001</v>
      </c>
      <c r="BO11" s="73">
        <v>517.91800000000001</v>
      </c>
      <c r="BP11" s="73">
        <v>51.328000000000003</v>
      </c>
      <c r="BQ11" s="73">
        <v>517.91999999999996</v>
      </c>
      <c r="BR11" s="73">
        <f t="shared" si="16"/>
        <v>10.250024851388696</v>
      </c>
      <c r="BS11" s="73">
        <f t="shared" si="17"/>
        <v>10.090753224486615</v>
      </c>
      <c r="BT11" s="70">
        <f t="shared" si="18"/>
        <v>10.090399002493765</v>
      </c>
      <c r="BU11" s="73">
        <f t="shared" si="19"/>
        <v>2.0417900952305232</v>
      </c>
      <c r="BV11" s="73">
        <f t="shared" si="19"/>
        <v>0.45619765461647493</v>
      </c>
      <c r="BW11" s="73">
        <f t="shared" si="19"/>
        <v>3.8966605619032151E-3</v>
      </c>
      <c r="BX11" s="73">
        <f t="shared" si="19"/>
        <v>3.8616151590651536E-4</v>
      </c>
      <c r="BY11" s="17"/>
      <c r="BZ11" s="64" t="s">
        <v>26</v>
      </c>
      <c r="CA11" s="73">
        <v>0.17100000000000001</v>
      </c>
      <c r="CB11" s="73">
        <v>11.868</v>
      </c>
      <c r="CC11" s="73">
        <v>0.183</v>
      </c>
      <c r="CD11" s="73">
        <v>12.856</v>
      </c>
      <c r="CE11" s="73">
        <v>0.187</v>
      </c>
      <c r="CF11" s="73">
        <v>9.5909999999999993</v>
      </c>
      <c r="CG11" s="73">
        <f t="shared" si="20"/>
        <v>69.403508771929822</v>
      </c>
      <c r="CH11" s="73">
        <f t="shared" si="21"/>
        <v>70.251366120218577</v>
      </c>
      <c r="CI11" s="70">
        <f t="shared" si="22"/>
        <v>51.288770053475929</v>
      </c>
      <c r="CJ11" s="73">
        <f t="shared" si="23"/>
        <v>7.0175438596491126</v>
      </c>
      <c r="CK11" s="73">
        <f t="shared" si="23"/>
        <v>8.3249073137849638</v>
      </c>
      <c r="CL11" s="77">
        <f t="shared" si="23"/>
        <v>2.1857923497267779</v>
      </c>
      <c r="CM11" s="77">
        <f t="shared" si="23"/>
        <v>-25.396701929060367</v>
      </c>
      <c r="CN11" s="17"/>
      <c r="CO11" s="64" t="s">
        <v>38</v>
      </c>
      <c r="CP11" s="73">
        <v>0.23499999999999999</v>
      </c>
      <c r="CQ11" s="73">
        <v>0.7</v>
      </c>
      <c r="CR11" s="73">
        <v>0.23</v>
      </c>
      <c r="CS11" s="73">
        <v>0.69</v>
      </c>
      <c r="CT11" s="73">
        <v>0.12</v>
      </c>
      <c r="CU11" s="73">
        <v>2.2999999999999998</v>
      </c>
      <c r="CV11" s="73">
        <f t="shared" si="24"/>
        <v>2.978723404255319</v>
      </c>
      <c r="CW11" s="73">
        <f t="shared" si="25"/>
        <v>2.9999999999999996</v>
      </c>
      <c r="CX11" s="70">
        <f t="shared" si="26"/>
        <v>19.166666666666664</v>
      </c>
      <c r="CY11" s="193">
        <f t="shared" si="27"/>
        <v>-2.1276595744680753</v>
      </c>
      <c r="CZ11" s="193">
        <f t="shared" si="27"/>
        <v>-1.4285714285714299</v>
      </c>
      <c r="DA11" s="77">
        <f t="shared" si="27"/>
        <v>-47.826086956521742</v>
      </c>
      <c r="DB11" s="77">
        <f t="shared" si="27"/>
        <v>233.33333333333334</v>
      </c>
      <c r="DC11" s="17"/>
      <c r="DD11" s="17"/>
      <c r="DE11" s="64" t="s">
        <v>34</v>
      </c>
      <c r="DF11" s="73">
        <v>82</v>
      </c>
      <c r="DG11" s="73">
        <v>478</v>
      </c>
      <c r="DH11" s="73">
        <v>78</v>
      </c>
      <c r="DI11" s="73">
        <v>408</v>
      </c>
      <c r="DJ11" s="73">
        <v>90</v>
      </c>
      <c r="DK11" s="73">
        <v>945</v>
      </c>
      <c r="DL11" s="73">
        <f t="shared" si="28"/>
        <v>5.8292682926829267</v>
      </c>
      <c r="DM11" s="73">
        <f t="shared" si="29"/>
        <v>5.2307692307692308</v>
      </c>
      <c r="DN11" s="70">
        <f t="shared" si="30"/>
        <v>10.5</v>
      </c>
      <c r="DO11" s="193">
        <f t="shared" si="31"/>
        <v>-4.8780487804878048</v>
      </c>
      <c r="DP11" s="193">
        <f t="shared" si="31"/>
        <v>-14.644351464435147</v>
      </c>
      <c r="DQ11" s="193">
        <f t="shared" si="31"/>
        <v>15.384615384615385</v>
      </c>
      <c r="DR11" s="193">
        <f t="shared" si="31"/>
        <v>131.61764705882354</v>
      </c>
      <c r="DS11" s="17"/>
      <c r="DT11" s="64" t="s">
        <v>37</v>
      </c>
      <c r="DU11" s="73"/>
      <c r="DV11" s="73"/>
      <c r="DW11" s="73"/>
      <c r="DX11" s="73"/>
      <c r="DY11" s="73">
        <v>1.4870000000000001</v>
      </c>
      <c r="DZ11" s="73">
        <v>14.87</v>
      </c>
      <c r="EA11" s="73" t="str">
        <f t="shared" si="32"/>
        <v/>
      </c>
      <c r="EB11" s="73" t="str">
        <f t="shared" si="33"/>
        <v/>
      </c>
      <c r="EC11" s="70">
        <f t="shared" si="34"/>
        <v>9.9999999999999982</v>
      </c>
      <c r="ED11" s="193" t="str">
        <f t="shared" si="35"/>
        <v/>
      </c>
      <c r="EE11" s="193" t="str">
        <f t="shared" si="35"/>
        <v/>
      </c>
      <c r="EF11" s="193" t="str">
        <f t="shared" si="35"/>
        <v/>
      </c>
      <c r="EG11" s="193" t="str">
        <f t="shared" si="35"/>
        <v/>
      </c>
      <c r="EH11" s="17"/>
      <c r="EI11" s="170" t="s">
        <v>42</v>
      </c>
      <c r="EJ11" s="171"/>
      <c r="EK11" s="171"/>
      <c r="EL11" s="172">
        <v>8.7899999999999991</v>
      </c>
      <c r="EM11" s="172">
        <v>87.667000000000002</v>
      </c>
      <c r="EN11" s="172">
        <v>8.82</v>
      </c>
      <c r="EO11" s="172">
        <v>87.668999999999997</v>
      </c>
      <c r="EP11" s="173" t="str">
        <f t="shared" si="36"/>
        <v/>
      </c>
      <c r="EQ11" s="173">
        <f t="shared" si="37"/>
        <v>9.9734926052332202</v>
      </c>
      <c r="ER11" s="173">
        <f t="shared" si="38"/>
        <v>9.9397959183673468</v>
      </c>
      <c r="ES11" s="140" t="str">
        <f t="shared" si="39"/>
        <v/>
      </c>
      <c r="ET11" s="140" t="str">
        <f t="shared" si="40"/>
        <v/>
      </c>
      <c r="EU11" s="140">
        <f t="shared" si="41"/>
        <v>0.34129692832765801</v>
      </c>
      <c r="EV11" s="140">
        <f t="shared" si="42"/>
        <v>2.2813601469142764E-3</v>
      </c>
      <c r="EW11" s="132"/>
      <c r="EX11" s="183" t="s">
        <v>31</v>
      </c>
      <c r="EY11" s="171"/>
      <c r="EZ11" s="171"/>
      <c r="FA11" s="172"/>
      <c r="FB11" s="172"/>
      <c r="FC11" s="172">
        <v>3.88</v>
      </c>
      <c r="FD11" s="172">
        <v>38.6</v>
      </c>
      <c r="FE11" s="173" t="str">
        <f t="shared" si="43"/>
        <v/>
      </c>
      <c r="FF11" s="173" t="str">
        <f t="shared" si="44"/>
        <v/>
      </c>
      <c r="FG11" s="173">
        <f t="shared" si="45"/>
        <v>9.9484536082474229</v>
      </c>
      <c r="FH11" s="140" t="str">
        <f t="shared" si="46"/>
        <v/>
      </c>
      <c r="FI11" s="140" t="str">
        <f t="shared" si="47"/>
        <v/>
      </c>
      <c r="FJ11" s="140" t="str">
        <f t="shared" si="48"/>
        <v/>
      </c>
      <c r="FK11" s="140" t="str">
        <f t="shared" si="49"/>
        <v/>
      </c>
      <c r="FL11" s="132"/>
      <c r="FM11" s="183" t="s">
        <v>39</v>
      </c>
      <c r="FN11" s="171"/>
      <c r="FO11" s="171"/>
      <c r="FP11" s="172">
        <v>0.14000000000000001</v>
      </c>
      <c r="FQ11" s="172">
        <v>1.68</v>
      </c>
      <c r="FR11" s="172">
        <v>0.14199999999999999</v>
      </c>
      <c r="FS11" s="172">
        <v>1.8460000000000001</v>
      </c>
      <c r="FT11" s="173" t="str">
        <f t="shared" si="50"/>
        <v/>
      </c>
      <c r="FU11" s="173">
        <f t="shared" si="51"/>
        <v>11.999999999999998</v>
      </c>
      <c r="FV11" s="173">
        <f t="shared" si="52"/>
        <v>13.000000000000002</v>
      </c>
      <c r="FW11" s="140" t="str">
        <f t="shared" si="53"/>
        <v/>
      </c>
      <c r="FX11" s="140" t="str">
        <f t="shared" si="54"/>
        <v/>
      </c>
      <c r="FY11" s="140">
        <f t="shared" si="55"/>
        <v>1.42857142857141</v>
      </c>
      <c r="FZ11" s="140">
        <f t="shared" si="56"/>
        <v>9.8809523809523903</v>
      </c>
    </row>
    <row r="12" spans="1:182" ht="15" customHeight="1">
      <c r="A12" s="64" t="s">
        <v>26</v>
      </c>
      <c r="B12" s="73">
        <v>30.49</v>
      </c>
      <c r="C12" s="73">
        <v>332.34199999999998</v>
      </c>
      <c r="D12" s="73">
        <v>33.003</v>
      </c>
      <c r="E12" s="73">
        <v>359.733</v>
      </c>
      <c r="F12" s="73">
        <v>33.003</v>
      </c>
      <c r="G12" s="73">
        <v>359.733</v>
      </c>
      <c r="H12" s="73">
        <f t="shared" si="0"/>
        <v>10.90003279763857</v>
      </c>
      <c r="I12" s="73">
        <f t="shared" si="1"/>
        <v>10.900009090082721</v>
      </c>
      <c r="J12" s="70">
        <f t="shared" si="2"/>
        <v>10.900009090082721</v>
      </c>
      <c r="K12" s="193">
        <f t="shared" si="3"/>
        <v>8.2420465726467764</v>
      </c>
      <c r="L12" s="193">
        <f t="shared" si="3"/>
        <v>8.2418111463492476</v>
      </c>
      <c r="M12" s="193">
        <f t="shared" si="3"/>
        <v>0</v>
      </c>
      <c r="N12" s="193">
        <f t="shared" si="3"/>
        <v>0</v>
      </c>
      <c r="O12" s="17"/>
      <c r="P12" s="17"/>
      <c r="Q12" s="64" t="s">
        <v>47</v>
      </c>
      <c r="R12" s="73">
        <v>32.109000000000002</v>
      </c>
      <c r="S12" s="73">
        <v>1580.48</v>
      </c>
      <c r="T12" s="73">
        <v>33.061999999999998</v>
      </c>
      <c r="U12" s="73">
        <v>1702.412</v>
      </c>
      <c r="V12" s="73">
        <v>34.314</v>
      </c>
      <c r="W12" s="73">
        <v>1435.779</v>
      </c>
      <c r="X12" s="73">
        <f t="shared" si="4"/>
        <v>49.222336416581015</v>
      </c>
      <c r="Y12" s="73">
        <f t="shared" si="5"/>
        <v>51.491500816647516</v>
      </c>
      <c r="Z12" s="70">
        <f t="shared" si="6"/>
        <v>41.842367546773914</v>
      </c>
      <c r="AA12" s="193">
        <f t="shared" si="7"/>
        <v>2.9680151982310123</v>
      </c>
      <c r="AB12" s="193">
        <f t="shared" si="7"/>
        <v>7.7148714314638598</v>
      </c>
      <c r="AC12" s="193">
        <f t="shared" si="7"/>
        <v>3.7868247534934443</v>
      </c>
      <c r="AD12" s="193">
        <f t="shared" si="7"/>
        <v>-15.662072400805446</v>
      </c>
      <c r="AE12" s="17"/>
      <c r="AF12" s="17"/>
      <c r="AG12" s="64" t="s">
        <v>36</v>
      </c>
      <c r="AH12" s="73">
        <v>0.05</v>
      </c>
      <c r="AI12" s="73">
        <v>0.7</v>
      </c>
      <c r="AJ12" s="73">
        <v>0.05</v>
      </c>
      <c r="AK12" s="73">
        <v>0.71</v>
      </c>
      <c r="AL12" s="73">
        <v>0.04</v>
      </c>
      <c r="AM12" s="73">
        <v>0.55000000000000004</v>
      </c>
      <c r="AN12" s="73">
        <f t="shared" si="8"/>
        <v>13.999999999999998</v>
      </c>
      <c r="AO12" s="73">
        <f t="shared" si="9"/>
        <v>14.2</v>
      </c>
      <c r="AP12" s="70">
        <f t="shared" si="10"/>
        <v>13.75</v>
      </c>
      <c r="AQ12" s="193">
        <f t="shared" si="11"/>
        <v>0</v>
      </c>
      <c r="AR12" s="193">
        <f t="shared" si="11"/>
        <v>1.4285714285714299</v>
      </c>
      <c r="AS12" s="193">
        <f t="shared" si="11"/>
        <v>-20.000000000000004</v>
      </c>
      <c r="AT12" s="193">
        <f t="shared" si="11"/>
        <v>-22.535211267605622</v>
      </c>
      <c r="AU12" s="17"/>
      <c r="AV12" s="64" t="s">
        <v>26</v>
      </c>
      <c r="AW12" s="73">
        <v>14.411</v>
      </c>
      <c r="AX12" s="73">
        <v>251.47800000000001</v>
      </c>
      <c r="AY12" s="73">
        <v>15.301</v>
      </c>
      <c r="AZ12" s="73">
        <v>291.39499999999998</v>
      </c>
      <c r="BA12" s="73">
        <v>45.024000000000001</v>
      </c>
      <c r="BB12" s="73">
        <v>605.029</v>
      </c>
      <c r="BC12" s="73">
        <f t="shared" si="12"/>
        <v>17.450419818194437</v>
      </c>
      <c r="BD12" s="73">
        <f t="shared" si="13"/>
        <v>19.044180118946471</v>
      </c>
      <c r="BE12" s="70">
        <f t="shared" si="14"/>
        <v>13.437921997157071</v>
      </c>
      <c r="BF12" s="193">
        <f t="shared" si="15"/>
        <v>6.1758379016029465</v>
      </c>
      <c r="BG12" s="193">
        <f t="shared" si="15"/>
        <v>15.872959066001785</v>
      </c>
      <c r="BH12" s="193">
        <f t="shared" si="15"/>
        <v>194.25527743284752</v>
      </c>
      <c r="BI12" s="193">
        <f t="shared" si="15"/>
        <v>107.63190857770381</v>
      </c>
      <c r="BJ12" s="17"/>
      <c r="BK12" s="64" t="s">
        <v>39</v>
      </c>
      <c r="BL12" s="73">
        <v>5.1349999999999998</v>
      </c>
      <c r="BM12" s="73">
        <v>51.334000000000003</v>
      </c>
      <c r="BN12" s="73">
        <v>5.3920000000000003</v>
      </c>
      <c r="BO12" s="73">
        <v>55.268000000000001</v>
      </c>
      <c r="BP12" s="73">
        <v>4.4870000000000001</v>
      </c>
      <c r="BQ12" s="73">
        <v>44.593000000000004</v>
      </c>
      <c r="BR12" s="73">
        <f t="shared" si="16"/>
        <v>9.9968841285296985</v>
      </c>
      <c r="BS12" s="73">
        <f t="shared" si="17"/>
        <v>10.25</v>
      </c>
      <c r="BT12" s="70">
        <f t="shared" si="18"/>
        <v>9.9382661020726548</v>
      </c>
      <c r="BU12" s="73">
        <f t="shared" si="19"/>
        <v>5.0048685491723583</v>
      </c>
      <c r="BV12" s="73">
        <f t="shared" si="19"/>
        <v>7.6635368371839281</v>
      </c>
      <c r="BW12" s="73">
        <f t="shared" si="19"/>
        <v>-16.784124629080122</v>
      </c>
      <c r="BX12" s="73">
        <f t="shared" si="19"/>
        <v>-19.314974307013095</v>
      </c>
      <c r="BY12" s="17"/>
      <c r="BZ12" s="64" t="s">
        <v>34</v>
      </c>
      <c r="CA12" s="73">
        <v>9</v>
      </c>
      <c r="CB12" s="73">
        <v>327</v>
      </c>
      <c r="CC12" s="73">
        <v>10</v>
      </c>
      <c r="CD12" s="73">
        <v>363</v>
      </c>
      <c r="CE12" s="73">
        <v>11</v>
      </c>
      <c r="CF12" s="73">
        <v>500.5</v>
      </c>
      <c r="CG12" s="73">
        <f t="shared" si="20"/>
        <v>36.333333333333336</v>
      </c>
      <c r="CH12" s="73">
        <f t="shared" si="21"/>
        <v>36.299999999999997</v>
      </c>
      <c r="CI12" s="70">
        <f t="shared" si="22"/>
        <v>45.5</v>
      </c>
      <c r="CJ12" s="73">
        <f t="shared" si="23"/>
        <v>11.111111111111111</v>
      </c>
      <c r="CK12" s="73">
        <f t="shared" si="23"/>
        <v>11.009174311926607</v>
      </c>
      <c r="CL12" s="73">
        <f t="shared" si="23"/>
        <v>10</v>
      </c>
      <c r="CM12" s="73">
        <f t="shared" si="23"/>
        <v>37.878787878787875</v>
      </c>
      <c r="CN12" s="17"/>
      <c r="CO12" s="64" t="s">
        <v>39</v>
      </c>
      <c r="CP12" s="73">
        <v>14.792</v>
      </c>
      <c r="CQ12" s="73">
        <v>231.429</v>
      </c>
      <c r="CR12" s="73">
        <v>16.234999999999999</v>
      </c>
      <c r="CS12" s="73">
        <v>268.81900000000002</v>
      </c>
      <c r="CT12" s="73">
        <v>16.536000000000001</v>
      </c>
      <c r="CU12" s="73">
        <v>288.596</v>
      </c>
      <c r="CV12" s="73">
        <f t="shared" si="24"/>
        <v>15.645551649540293</v>
      </c>
      <c r="CW12" s="73">
        <f t="shared" si="25"/>
        <v>16.557991992608564</v>
      </c>
      <c r="CX12" s="70">
        <f t="shared" si="26"/>
        <v>17.452588292210933</v>
      </c>
      <c r="CY12" s="193">
        <f t="shared" si="27"/>
        <v>9.7552731206057306</v>
      </c>
      <c r="CZ12" s="193">
        <f t="shared" si="27"/>
        <v>16.156142920722992</v>
      </c>
      <c r="DA12" s="193">
        <f t="shared" si="27"/>
        <v>1.8540190945488262</v>
      </c>
      <c r="DB12" s="193">
        <f t="shared" si="27"/>
        <v>7.3569948552743609</v>
      </c>
      <c r="DC12" s="17"/>
      <c r="DD12" s="17"/>
      <c r="DE12" s="66" t="s">
        <v>23</v>
      </c>
      <c r="DF12" s="74">
        <v>15.1</v>
      </c>
      <c r="DG12" s="74">
        <v>151.69999999999999</v>
      </c>
      <c r="DH12" s="74">
        <v>15.1</v>
      </c>
      <c r="DI12" s="74">
        <v>150.30000000000001</v>
      </c>
      <c r="DJ12" s="74">
        <v>16.62</v>
      </c>
      <c r="DK12" s="74">
        <v>134.18</v>
      </c>
      <c r="DL12" s="74">
        <f t="shared" si="28"/>
        <v>10.046357615894038</v>
      </c>
      <c r="DM12" s="74">
        <f t="shared" si="29"/>
        <v>9.9536423841059616</v>
      </c>
      <c r="DN12" s="68">
        <f t="shared" si="30"/>
        <v>8.0734055354993988</v>
      </c>
      <c r="DO12" s="193">
        <f t="shared" si="31"/>
        <v>0</v>
      </c>
      <c r="DP12" s="193">
        <f t="shared" si="31"/>
        <v>-0.92287409360578609</v>
      </c>
      <c r="DQ12" s="193">
        <f t="shared" si="31"/>
        <v>10.066225165562923</v>
      </c>
      <c r="DR12" s="193">
        <f t="shared" si="31"/>
        <v>-10.725216234198271</v>
      </c>
      <c r="DS12" s="17"/>
      <c r="DT12" s="64" t="s">
        <v>33</v>
      </c>
      <c r="DU12" s="73">
        <v>12.757</v>
      </c>
      <c r="DV12" s="73">
        <v>127.569</v>
      </c>
      <c r="DW12" s="73">
        <v>13.176</v>
      </c>
      <c r="DX12" s="73">
        <v>131.76499999999999</v>
      </c>
      <c r="DY12" s="73">
        <v>24.747</v>
      </c>
      <c r="DZ12" s="73">
        <v>247.17</v>
      </c>
      <c r="EA12" s="73">
        <f t="shared" si="32"/>
        <v>9.9999216116641847</v>
      </c>
      <c r="EB12" s="73">
        <f t="shared" si="33"/>
        <v>10.000379477838493</v>
      </c>
      <c r="EC12" s="70">
        <f t="shared" si="34"/>
        <v>9.9878773184628429</v>
      </c>
      <c r="ED12" s="193">
        <f t="shared" si="35"/>
        <v>3.2844712706749277</v>
      </c>
      <c r="EE12" s="193">
        <f t="shared" si="35"/>
        <v>3.2892003543180426</v>
      </c>
      <c r="EF12" s="193">
        <f t="shared" si="35"/>
        <v>87.818761384335147</v>
      </c>
      <c r="EG12" s="193">
        <f t="shared" si="35"/>
        <v>87.583956285811865</v>
      </c>
      <c r="EH12" s="17"/>
      <c r="EI12" s="174" t="s">
        <v>28</v>
      </c>
      <c r="EJ12" s="171">
        <v>5.0199999999999996</v>
      </c>
      <c r="EK12" s="171">
        <v>34.64</v>
      </c>
      <c r="EL12" s="172">
        <v>5.65</v>
      </c>
      <c r="EM12" s="172">
        <v>40.159999999999997</v>
      </c>
      <c r="EN12" s="172">
        <v>5.85</v>
      </c>
      <c r="EO12" s="172">
        <v>52.65</v>
      </c>
      <c r="EP12" s="173">
        <f t="shared" si="36"/>
        <v>6.900398406374503</v>
      </c>
      <c r="EQ12" s="173">
        <f t="shared" si="37"/>
        <v>7.1079646017699103</v>
      </c>
      <c r="ER12" s="173">
        <f t="shared" si="38"/>
        <v>9</v>
      </c>
      <c r="ES12" s="140">
        <f t="shared" si="39"/>
        <v>12.549800796812766</v>
      </c>
      <c r="ET12" s="140">
        <f t="shared" si="40"/>
        <v>15.935334872979205</v>
      </c>
      <c r="EU12" s="140">
        <f t="shared" si="41"/>
        <v>3.5398230088495448</v>
      </c>
      <c r="EV12" s="140">
        <f t="shared" si="42"/>
        <v>31.10059760956176</v>
      </c>
      <c r="EW12" s="132"/>
      <c r="EX12" s="184" t="s">
        <v>25</v>
      </c>
      <c r="EY12" s="171"/>
      <c r="EZ12" s="171"/>
      <c r="FA12" s="172">
        <v>5.5</v>
      </c>
      <c r="FB12" s="172">
        <v>50</v>
      </c>
      <c r="FC12" s="172">
        <v>6.1</v>
      </c>
      <c r="FD12" s="172">
        <v>54.8</v>
      </c>
      <c r="FE12" s="173" t="str">
        <f t="shared" si="43"/>
        <v/>
      </c>
      <c r="FF12" s="173">
        <f t="shared" si="44"/>
        <v>9.0909090909090917</v>
      </c>
      <c r="FG12" s="173">
        <f t="shared" si="45"/>
        <v>8.9836065573770494</v>
      </c>
      <c r="FH12" s="140" t="str">
        <f t="shared" si="46"/>
        <v/>
      </c>
      <c r="FI12" s="140" t="str">
        <f t="shared" si="47"/>
        <v/>
      </c>
      <c r="FJ12" s="140">
        <f t="shared" si="48"/>
        <v>10.909090909090903</v>
      </c>
      <c r="FK12" s="140">
        <f t="shared" si="49"/>
        <v>9.5999999999999943</v>
      </c>
      <c r="FL12" s="132"/>
      <c r="FM12" s="183" t="s">
        <v>21</v>
      </c>
      <c r="FN12" s="171">
        <v>1.4350000000000001</v>
      </c>
      <c r="FO12" s="171">
        <v>17.335000000000001</v>
      </c>
      <c r="FP12" s="172">
        <v>8.5269999999999992</v>
      </c>
      <c r="FQ12" s="172">
        <v>109</v>
      </c>
      <c r="FR12" s="172">
        <v>8.5269999999999992</v>
      </c>
      <c r="FS12" s="172">
        <v>108.97499999999999</v>
      </c>
      <c r="FT12" s="173">
        <f t="shared" si="50"/>
        <v>12.0801393728223</v>
      </c>
      <c r="FU12" s="173">
        <f t="shared" si="51"/>
        <v>12.782924827020056</v>
      </c>
      <c r="FV12" s="173">
        <f t="shared" si="52"/>
        <v>12.779992963527619</v>
      </c>
      <c r="FW12" s="140">
        <f t="shared" si="53"/>
        <v>494.21602787456436</v>
      </c>
      <c r="FX12" s="140">
        <f t="shared" si="54"/>
        <v>528.78569368329954</v>
      </c>
      <c r="FY12" s="140">
        <f t="shared" si="55"/>
        <v>0</v>
      </c>
      <c r="FZ12" s="140">
        <f t="shared" si="56"/>
        <v>-2.2935779816518977E-2</v>
      </c>
    </row>
    <row r="13" spans="1:182" ht="15" customHeight="1">
      <c r="A13" s="64" t="s">
        <v>32</v>
      </c>
      <c r="B13" s="73">
        <v>11.74</v>
      </c>
      <c r="C13" s="73">
        <v>112.31</v>
      </c>
      <c r="D13" s="73">
        <v>11.76</v>
      </c>
      <c r="E13" s="73">
        <v>112.9</v>
      </c>
      <c r="F13" s="73">
        <v>11.38</v>
      </c>
      <c r="G13" s="73">
        <v>108.54</v>
      </c>
      <c r="H13" s="73">
        <f t="shared" si="0"/>
        <v>9.5664395229982961</v>
      </c>
      <c r="I13" s="73">
        <f t="shared" si="1"/>
        <v>9.600340136054422</v>
      </c>
      <c r="J13" s="70">
        <f t="shared" si="2"/>
        <v>9.5377855887521967</v>
      </c>
      <c r="K13" s="193">
        <f t="shared" si="3"/>
        <v>0.17035775127767949</v>
      </c>
      <c r="L13" s="193">
        <f t="shared" si="3"/>
        <v>0.52533167126703173</v>
      </c>
      <c r="M13" s="193">
        <f t="shared" si="3"/>
        <v>-3.2312925170067945</v>
      </c>
      <c r="N13" s="193">
        <f t="shared" si="3"/>
        <v>-3.8618246235606724</v>
      </c>
      <c r="O13" s="17"/>
      <c r="P13" s="17"/>
      <c r="Q13" s="64" t="s">
        <v>37</v>
      </c>
      <c r="R13" s="73"/>
      <c r="S13" s="73"/>
      <c r="T13" s="76"/>
      <c r="U13" s="73"/>
      <c r="V13" s="76">
        <v>8.6140000000000008</v>
      </c>
      <c r="W13" s="73">
        <v>301.49</v>
      </c>
      <c r="X13" s="73" t="str">
        <f t="shared" si="4"/>
        <v/>
      </c>
      <c r="Y13" s="73" t="str">
        <f t="shared" si="5"/>
        <v/>
      </c>
      <c r="Z13" s="70">
        <f t="shared" si="6"/>
        <v>35</v>
      </c>
      <c r="AA13" s="193" t="str">
        <f t="shared" si="7"/>
        <v/>
      </c>
      <c r="AB13" s="193" t="str">
        <f t="shared" si="7"/>
        <v/>
      </c>
      <c r="AC13" s="193" t="str">
        <f t="shared" si="7"/>
        <v/>
      </c>
      <c r="AD13" s="193" t="str">
        <f t="shared" si="7"/>
        <v/>
      </c>
      <c r="AE13" s="17"/>
      <c r="AF13" s="17"/>
      <c r="AG13" s="64" t="s">
        <v>21</v>
      </c>
      <c r="AH13" s="73"/>
      <c r="AI13" s="73"/>
      <c r="AJ13" s="73">
        <v>0.15</v>
      </c>
      <c r="AK13" s="73">
        <v>2</v>
      </c>
      <c r="AL13" s="73">
        <v>0.15</v>
      </c>
      <c r="AM13" s="73">
        <v>2</v>
      </c>
      <c r="AN13" s="73" t="str">
        <f t="shared" si="8"/>
        <v/>
      </c>
      <c r="AO13" s="73">
        <f t="shared" si="9"/>
        <v>13.333333333333334</v>
      </c>
      <c r="AP13" s="70">
        <f t="shared" si="10"/>
        <v>13.333333333333334</v>
      </c>
      <c r="AQ13" s="193" t="str">
        <f t="shared" si="11"/>
        <v/>
      </c>
      <c r="AR13" s="193" t="str">
        <f t="shared" si="11"/>
        <v/>
      </c>
      <c r="AS13" s="193">
        <f t="shared" si="11"/>
        <v>0</v>
      </c>
      <c r="AT13" s="193">
        <f t="shared" si="11"/>
        <v>0</v>
      </c>
      <c r="AU13" s="17"/>
      <c r="AV13" s="64" t="s">
        <v>32</v>
      </c>
      <c r="AW13" s="73">
        <v>10.51</v>
      </c>
      <c r="AX13" s="73">
        <v>156.34</v>
      </c>
      <c r="AY13" s="73">
        <v>10.61</v>
      </c>
      <c r="AZ13" s="73">
        <v>158.05000000000001</v>
      </c>
      <c r="BA13" s="73">
        <v>10.81</v>
      </c>
      <c r="BB13" s="73">
        <v>140.82</v>
      </c>
      <c r="BC13" s="73">
        <f t="shared" si="12"/>
        <v>14.875356803044721</v>
      </c>
      <c r="BD13" s="73">
        <f t="shared" si="13"/>
        <v>14.896324222431669</v>
      </c>
      <c r="BE13" s="70">
        <f t="shared" si="14"/>
        <v>13.026827012025901</v>
      </c>
      <c r="BF13" s="193">
        <f t="shared" si="15"/>
        <v>0.95147478591816981</v>
      </c>
      <c r="BG13" s="193">
        <f t="shared" si="15"/>
        <v>1.0937699884866368</v>
      </c>
      <c r="BH13" s="193">
        <f t="shared" si="15"/>
        <v>1.8850141376060423</v>
      </c>
      <c r="BI13" s="193">
        <f t="shared" si="15"/>
        <v>-10.901613413476758</v>
      </c>
      <c r="BJ13" s="17"/>
      <c r="BK13" s="64" t="s">
        <v>23</v>
      </c>
      <c r="BL13" s="73">
        <v>172.4</v>
      </c>
      <c r="BM13" s="73">
        <v>1868.3</v>
      </c>
      <c r="BN13" s="73">
        <v>178.8</v>
      </c>
      <c r="BO13" s="73">
        <v>1795.1</v>
      </c>
      <c r="BP13" s="73">
        <v>180.53</v>
      </c>
      <c r="BQ13" s="73">
        <v>1755.56</v>
      </c>
      <c r="BR13" s="73">
        <f t="shared" si="16"/>
        <v>10.837006960556844</v>
      </c>
      <c r="BS13" s="73">
        <f t="shared" si="17"/>
        <v>10.039709172259506</v>
      </c>
      <c r="BT13" s="70">
        <f t="shared" si="18"/>
        <v>9.7244779261064647</v>
      </c>
      <c r="BU13" s="73">
        <f t="shared" si="19"/>
        <v>3.7122969837587041</v>
      </c>
      <c r="BV13" s="73">
        <f t="shared" si="19"/>
        <v>-3.9180003211475696</v>
      </c>
      <c r="BW13" s="73">
        <f t="shared" si="19"/>
        <v>0.96756152125279071</v>
      </c>
      <c r="BX13" s="73">
        <f t="shared" si="19"/>
        <v>-2.2026628043005942</v>
      </c>
      <c r="BY13" s="17"/>
      <c r="BZ13" s="64" t="s">
        <v>21</v>
      </c>
      <c r="CA13" s="73">
        <v>10.362</v>
      </c>
      <c r="CB13" s="73">
        <v>274.904</v>
      </c>
      <c r="CC13" s="73">
        <v>12.536</v>
      </c>
      <c r="CD13" s="73">
        <v>413</v>
      </c>
      <c r="CE13" s="73">
        <v>13.162000000000001</v>
      </c>
      <c r="CF13" s="73">
        <v>433.68799999999999</v>
      </c>
      <c r="CG13" s="73">
        <f t="shared" si="20"/>
        <v>26.530013510905231</v>
      </c>
      <c r="CH13" s="73">
        <f t="shared" si="21"/>
        <v>32.945118059987237</v>
      </c>
      <c r="CI13" s="70">
        <f t="shared" si="22"/>
        <v>32.950007597629536</v>
      </c>
      <c r="CJ13" s="73">
        <f t="shared" si="23"/>
        <v>20.980505693881486</v>
      </c>
      <c r="CK13" s="73">
        <f t="shared" si="23"/>
        <v>50.234263597474026</v>
      </c>
      <c r="CL13" s="73">
        <f t="shared" si="23"/>
        <v>4.9936183790682929</v>
      </c>
      <c r="CM13" s="73">
        <f t="shared" si="23"/>
        <v>5.0092009685229995</v>
      </c>
      <c r="CN13" s="17"/>
      <c r="CO13" s="64" t="s">
        <v>48</v>
      </c>
      <c r="CP13" s="73">
        <v>0.27500000000000002</v>
      </c>
      <c r="CQ13" s="73">
        <v>4.5620000000000003</v>
      </c>
      <c r="CR13" s="73">
        <v>0.28899999999999998</v>
      </c>
      <c r="CS13" s="73">
        <v>4.8</v>
      </c>
      <c r="CT13" s="73">
        <v>0.29499999999999998</v>
      </c>
      <c r="CU13" s="73">
        <v>4.9000000000000004</v>
      </c>
      <c r="CV13" s="73">
        <f t="shared" si="24"/>
        <v>16.58909090909091</v>
      </c>
      <c r="CW13" s="73">
        <f t="shared" si="25"/>
        <v>16.60899653979239</v>
      </c>
      <c r="CX13" s="70">
        <f t="shared" si="26"/>
        <v>16.610169491525426</v>
      </c>
      <c r="CY13" s="193">
        <f t="shared" si="27"/>
        <v>5.0909090909090748</v>
      </c>
      <c r="CZ13" s="193">
        <f t="shared" si="27"/>
        <v>5.2170100832967892</v>
      </c>
      <c r="DA13" s="193">
        <f t="shared" si="27"/>
        <v>2.0761245674740505</v>
      </c>
      <c r="DB13" s="193">
        <f t="shared" si="27"/>
        <v>2.0833333333333446</v>
      </c>
      <c r="DC13" s="17"/>
      <c r="DD13" s="17"/>
      <c r="DE13" s="66" t="s">
        <v>41</v>
      </c>
      <c r="DF13" s="74">
        <v>0.82</v>
      </c>
      <c r="DG13" s="74">
        <v>4.7</v>
      </c>
      <c r="DH13" s="74">
        <v>1.01</v>
      </c>
      <c r="DI13" s="74">
        <v>5.5</v>
      </c>
      <c r="DJ13" s="74">
        <v>0.91400000000000003</v>
      </c>
      <c r="DK13" s="74">
        <v>5.63</v>
      </c>
      <c r="DL13" s="74">
        <f t="shared" si="28"/>
        <v>5.7317073170731714</v>
      </c>
      <c r="DM13" s="74">
        <f t="shared" si="29"/>
        <v>5.4455445544554459</v>
      </c>
      <c r="DN13" s="68">
        <f t="shared" si="30"/>
        <v>6.1597374179431066</v>
      </c>
      <c r="DO13" s="193">
        <f t="shared" si="31"/>
        <v>23.170731707317081</v>
      </c>
      <c r="DP13" s="193">
        <f t="shared" si="31"/>
        <v>17.021276595744677</v>
      </c>
      <c r="DQ13" s="193">
        <f t="shared" si="31"/>
        <v>-9.5049504950495027</v>
      </c>
      <c r="DR13" s="193">
        <f t="shared" si="31"/>
        <v>2.363636363636362</v>
      </c>
      <c r="DS13" s="17"/>
      <c r="DT13" s="64" t="s">
        <v>36</v>
      </c>
      <c r="DU13" s="73">
        <v>1.34</v>
      </c>
      <c r="DV13" s="73">
        <v>5.05</v>
      </c>
      <c r="DW13" s="73">
        <v>1.48</v>
      </c>
      <c r="DX13" s="73">
        <v>8.27</v>
      </c>
      <c r="DY13" s="73">
        <v>1.57</v>
      </c>
      <c r="DZ13" s="73">
        <v>13.4</v>
      </c>
      <c r="EA13" s="73">
        <f t="shared" si="32"/>
        <v>3.7686567164179099</v>
      </c>
      <c r="EB13" s="73">
        <f t="shared" si="33"/>
        <v>5.5878378378378377</v>
      </c>
      <c r="EC13" s="70">
        <f t="shared" si="34"/>
        <v>8.5350318471337587</v>
      </c>
      <c r="ED13" s="193">
        <f t="shared" si="35"/>
        <v>10.447761194029843</v>
      </c>
      <c r="EE13" s="193">
        <f t="shared" si="35"/>
        <v>63.762376237623762</v>
      </c>
      <c r="EF13" s="193">
        <f t="shared" si="35"/>
        <v>6.081081081081086</v>
      </c>
      <c r="EG13" s="193">
        <f t="shared" si="35"/>
        <v>62.031438935912952</v>
      </c>
      <c r="EH13" s="17"/>
      <c r="EI13" s="175" t="s">
        <v>25</v>
      </c>
      <c r="EJ13" s="171"/>
      <c r="EK13" s="171"/>
      <c r="EL13" s="172">
        <v>1.5</v>
      </c>
      <c r="EM13" s="172">
        <v>10</v>
      </c>
      <c r="EN13" s="172">
        <v>1.55</v>
      </c>
      <c r="EO13" s="172">
        <v>12.4</v>
      </c>
      <c r="EP13" s="173" t="str">
        <f t="shared" si="36"/>
        <v/>
      </c>
      <c r="EQ13" s="173">
        <f t="shared" si="37"/>
        <v>6.666666666666667</v>
      </c>
      <c r="ER13" s="173">
        <f t="shared" si="38"/>
        <v>8</v>
      </c>
      <c r="ES13" s="140" t="str">
        <f t="shared" si="39"/>
        <v/>
      </c>
      <c r="ET13" s="140" t="str">
        <f t="shared" si="40"/>
        <v/>
      </c>
      <c r="EU13" s="140">
        <f t="shared" si="41"/>
        <v>3.3333333333333361</v>
      </c>
      <c r="EV13" s="140">
        <f t="shared" si="42"/>
        <v>24.000000000000004</v>
      </c>
      <c r="EW13" s="132"/>
      <c r="EX13" s="185" t="s">
        <v>28</v>
      </c>
      <c r="EY13" s="171">
        <v>4.6500000000000004</v>
      </c>
      <c r="EZ13" s="171">
        <v>28.73</v>
      </c>
      <c r="FA13" s="172">
        <v>5.0199999999999996</v>
      </c>
      <c r="FB13" s="172">
        <v>32.64</v>
      </c>
      <c r="FC13" s="172">
        <v>5.15</v>
      </c>
      <c r="FD13" s="172">
        <v>41.2</v>
      </c>
      <c r="FE13" s="173">
        <f t="shared" si="43"/>
        <v>6.1784946236559133</v>
      </c>
      <c r="FF13" s="173">
        <f t="shared" si="44"/>
        <v>6.5019920318725104</v>
      </c>
      <c r="FG13" s="173">
        <f t="shared" si="45"/>
        <v>8</v>
      </c>
      <c r="FH13" s="140">
        <f t="shared" si="46"/>
        <v>7.9569892473118102</v>
      </c>
      <c r="FI13" s="140">
        <f t="shared" si="47"/>
        <v>13.609467455621301</v>
      </c>
      <c r="FJ13" s="140">
        <f t="shared" si="48"/>
        <v>2.5896414342629641</v>
      </c>
      <c r="FK13" s="140">
        <f t="shared" si="49"/>
        <v>26.225490196078439</v>
      </c>
      <c r="FL13" s="132"/>
      <c r="FM13" s="181" t="s">
        <v>24</v>
      </c>
      <c r="FN13" s="167">
        <v>2.8570000000000002</v>
      </c>
      <c r="FO13" s="167">
        <v>22.885000000000002</v>
      </c>
      <c r="FP13" s="168">
        <v>2.76</v>
      </c>
      <c r="FQ13" s="168">
        <v>22.17</v>
      </c>
      <c r="FR13" s="168">
        <v>2.6709999999999998</v>
      </c>
      <c r="FS13" s="168">
        <v>21.457000000000001</v>
      </c>
      <c r="FT13" s="169">
        <f t="shared" si="50"/>
        <v>8.0101505075253758</v>
      </c>
      <c r="FU13" s="169">
        <f t="shared" si="51"/>
        <v>8.0326086956521756</v>
      </c>
      <c r="FV13" s="169">
        <f t="shared" si="52"/>
        <v>8.0333208536128797</v>
      </c>
      <c r="FW13" s="140">
        <f t="shared" si="53"/>
        <v>-3.3951697584879392</v>
      </c>
      <c r="FX13" s="140">
        <f t="shared" si="54"/>
        <v>-3.1243172383657409</v>
      </c>
      <c r="FY13" s="140">
        <f t="shared" si="55"/>
        <v>-3.2246376811594195</v>
      </c>
      <c r="FZ13" s="140">
        <f t="shared" si="56"/>
        <v>-3.2160577356788496</v>
      </c>
    </row>
    <row r="14" spans="1:182" ht="15" customHeight="1">
      <c r="A14" s="64" t="s">
        <v>47</v>
      </c>
      <c r="B14" s="73">
        <v>1.6970000000000001</v>
      </c>
      <c r="C14" s="73">
        <v>16.007999999999999</v>
      </c>
      <c r="D14" s="73">
        <v>1.76</v>
      </c>
      <c r="E14" s="73">
        <v>16.789000000000001</v>
      </c>
      <c r="F14" s="73">
        <v>1.6879999999999999</v>
      </c>
      <c r="G14" s="73">
        <v>14.956</v>
      </c>
      <c r="H14" s="73">
        <f t="shared" si="0"/>
        <v>9.4331172657631104</v>
      </c>
      <c r="I14" s="73">
        <f t="shared" si="1"/>
        <v>9.5392045454545471</v>
      </c>
      <c r="J14" s="70">
        <f t="shared" si="2"/>
        <v>8.8601895734597154</v>
      </c>
      <c r="K14" s="193">
        <f t="shared" si="3"/>
        <v>3.712433706540951</v>
      </c>
      <c r="L14" s="193">
        <f t="shared" si="3"/>
        <v>4.8788105947026636</v>
      </c>
      <c r="M14" s="193">
        <f t="shared" si="3"/>
        <v>-4.0909090909090944</v>
      </c>
      <c r="N14" s="193">
        <f t="shared" si="3"/>
        <v>-10.917862886413735</v>
      </c>
      <c r="O14" s="17"/>
      <c r="P14" s="17"/>
      <c r="Q14" s="64" t="s">
        <v>33</v>
      </c>
      <c r="R14" s="73">
        <v>82.846999999999994</v>
      </c>
      <c r="S14" s="73">
        <v>2899.6289999999999</v>
      </c>
      <c r="T14" s="73">
        <v>92.650999999999996</v>
      </c>
      <c r="U14" s="73">
        <v>3242.797</v>
      </c>
      <c r="V14" s="73">
        <v>90.483000000000004</v>
      </c>
      <c r="W14" s="73">
        <v>3166.8969999999999</v>
      </c>
      <c r="X14" s="73">
        <f t="shared" si="4"/>
        <v>34.999806872910305</v>
      </c>
      <c r="Y14" s="73">
        <f t="shared" si="5"/>
        <v>35.000129518299858</v>
      </c>
      <c r="Z14" s="70">
        <f t="shared" si="6"/>
        <v>34.999911585601716</v>
      </c>
      <c r="AA14" s="193">
        <f t="shared" si="7"/>
        <v>11.833862421089481</v>
      </c>
      <c r="AB14" s="193">
        <f t="shared" si="7"/>
        <v>11.834893360495434</v>
      </c>
      <c r="AC14" s="193">
        <f t="shared" si="7"/>
        <v>-2.3399639507398651</v>
      </c>
      <c r="AD14" s="193">
        <f t="shared" si="7"/>
        <v>-2.3405720432083812</v>
      </c>
      <c r="AE14" s="17"/>
      <c r="AF14" s="17"/>
      <c r="AG14" s="64" t="s">
        <v>30</v>
      </c>
      <c r="AH14" s="73">
        <v>1.88</v>
      </c>
      <c r="AI14" s="73">
        <v>24.3</v>
      </c>
      <c r="AJ14" s="73">
        <v>2.38</v>
      </c>
      <c r="AK14" s="73">
        <v>20.8</v>
      </c>
      <c r="AL14" s="73">
        <v>2.4500000000000002</v>
      </c>
      <c r="AM14" s="73">
        <v>23.87</v>
      </c>
      <c r="AN14" s="73">
        <f t="shared" si="8"/>
        <v>12.925531914893618</v>
      </c>
      <c r="AO14" s="73">
        <f t="shared" si="9"/>
        <v>8.7394957983193287</v>
      </c>
      <c r="AP14" s="70">
        <f t="shared" si="10"/>
        <v>9.742857142857142</v>
      </c>
      <c r="AQ14" s="193">
        <f t="shared" si="11"/>
        <v>26.595744680851062</v>
      </c>
      <c r="AR14" s="193">
        <f t="shared" si="11"/>
        <v>-14.403292181069958</v>
      </c>
      <c r="AS14" s="193">
        <f t="shared" si="11"/>
        <v>2.9411764705882475</v>
      </c>
      <c r="AT14" s="193">
        <f t="shared" si="11"/>
        <v>14.759615384615385</v>
      </c>
      <c r="AU14" s="17"/>
      <c r="AV14" s="64" t="s">
        <v>31</v>
      </c>
      <c r="AW14" s="73">
        <v>14.068</v>
      </c>
      <c r="AX14" s="73">
        <v>179.77600000000001</v>
      </c>
      <c r="AY14" s="73">
        <v>14.2</v>
      </c>
      <c r="AZ14" s="73">
        <v>184</v>
      </c>
      <c r="BA14" s="73">
        <v>14.35</v>
      </c>
      <c r="BB14" s="73">
        <v>186</v>
      </c>
      <c r="BC14" s="73">
        <f t="shared" si="12"/>
        <v>12.77907307364231</v>
      </c>
      <c r="BD14" s="73">
        <f t="shared" si="13"/>
        <v>12.95774647887324</v>
      </c>
      <c r="BE14" s="70">
        <f t="shared" si="14"/>
        <v>12.961672473867596</v>
      </c>
      <c r="BF14" s="193">
        <f t="shared" si="15"/>
        <v>0.93829968723343538</v>
      </c>
      <c r="BG14" s="193">
        <f t="shared" si="15"/>
        <v>2.3495906016375874</v>
      </c>
      <c r="BH14" s="193">
        <f t="shared" si="15"/>
        <v>1.0563380281690167</v>
      </c>
      <c r="BI14" s="193">
        <f t="shared" si="15"/>
        <v>1.0869565217391304</v>
      </c>
      <c r="BJ14" s="17"/>
      <c r="BK14" s="64" t="s">
        <v>38</v>
      </c>
      <c r="BL14" s="73">
        <v>0.29199999999999998</v>
      </c>
      <c r="BM14" s="73">
        <v>2.75</v>
      </c>
      <c r="BN14" s="73">
        <v>0.3</v>
      </c>
      <c r="BO14" s="73">
        <v>2.8</v>
      </c>
      <c r="BP14" s="73">
        <v>0.4</v>
      </c>
      <c r="BQ14" s="73">
        <v>3.85</v>
      </c>
      <c r="BR14" s="73">
        <f t="shared" si="16"/>
        <v>9.4178082191780828</v>
      </c>
      <c r="BS14" s="73">
        <f t="shared" si="17"/>
        <v>9.3333333333333339</v>
      </c>
      <c r="BT14" s="70">
        <f t="shared" si="18"/>
        <v>9.625</v>
      </c>
      <c r="BU14" s="73">
        <f t="shared" si="19"/>
        <v>2.7397260273972628</v>
      </c>
      <c r="BV14" s="73">
        <f t="shared" si="19"/>
        <v>1.8181818181818119</v>
      </c>
      <c r="BW14" s="73">
        <f t="shared" si="19"/>
        <v>33.33333333333335</v>
      </c>
      <c r="BX14" s="73">
        <f t="shared" si="19"/>
        <v>37.500000000000014</v>
      </c>
      <c r="BY14" s="17"/>
      <c r="BZ14" s="64" t="s">
        <v>31</v>
      </c>
      <c r="CA14" s="73">
        <v>11.227</v>
      </c>
      <c r="CB14" s="73">
        <v>327.82799999999997</v>
      </c>
      <c r="CC14" s="73">
        <v>11.3</v>
      </c>
      <c r="CD14" s="73">
        <v>331</v>
      </c>
      <c r="CE14" s="73">
        <v>11.4</v>
      </c>
      <c r="CF14" s="73">
        <v>335</v>
      </c>
      <c r="CG14" s="73">
        <f t="shared" si="20"/>
        <v>29.199964371604164</v>
      </c>
      <c r="CH14" s="73">
        <f t="shared" si="21"/>
        <v>29.292035398230087</v>
      </c>
      <c r="CI14" s="70">
        <f t="shared" si="22"/>
        <v>29.385964912280702</v>
      </c>
      <c r="CJ14" s="73">
        <f t="shared" si="23"/>
        <v>0.65021822392447126</v>
      </c>
      <c r="CK14" s="73">
        <f t="shared" si="23"/>
        <v>0.96758056053785091</v>
      </c>
      <c r="CL14" s="73">
        <f t="shared" si="23"/>
        <v>0.8849557522123862</v>
      </c>
      <c r="CM14" s="73">
        <f t="shared" si="23"/>
        <v>1.2084592145015105</v>
      </c>
      <c r="CN14" s="17"/>
      <c r="CO14" s="65" t="s">
        <v>25</v>
      </c>
      <c r="CP14" s="73">
        <v>8.9149999999999991</v>
      </c>
      <c r="CQ14" s="73">
        <v>100.55</v>
      </c>
      <c r="CR14" s="73">
        <v>9</v>
      </c>
      <c r="CS14" s="73">
        <v>85</v>
      </c>
      <c r="CT14" s="73">
        <v>9.5</v>
      </c>
      <c r="CU14" s="73">
        <v>142.5</v>
      </c>
      <c r="CV14" s="73">
        <f t="shared" si="24"/>
        <v>11.278743690409422</v>
      </c>
      <c r="CW14" s="73">
        <f t="shared" si="25"/>
        <v>9.4444444444444446</v>
      </c>
      <c r="CX14" s="70">
        <f t="shared" si="26"/>
        <v>15</v>
      </c>
      <c r="CY14" s="193">
        <f t="shared" si="27"/>
        <v>0.95344924284914045</v>
      </c>
      <c r="CZ14" s="193">
        <f t="shared" si="27"/>
        <v>-15.464942814520136</v>
      </c>
      <c r="DA14" s="193">
        <f t="shared" si="27"/>
        <v>5.5555555555555554</v>
      </c>
      <c r="DB14" s="193">
        <f t="shared" si="27"/>
        <v>67.64705882352942</v>
      </c>
      <c r="DC14" s="17"/>
      <c r="DD14" s="17"/>
      <c r="DE14" s="67" t="s">
        <v>25</v>
      </c>
      <c r="DF14" s="74"/>
      <c r="DG14" s="74"/>
      <c r="DH14" s="74">
        <v>0.1</v>
      </c>
      <c r="DI14" s="74">
        <v>0.4</v>
      </c>
      <c r="DJ14" s="74">
        <v>0.12</v>
      </c>
      <c r="DK14" s="74">
        <v>0.73</v>
      </c>
      <c r="DL14" s="74" t="str">
        <f t="shared" si="28"/>
        <v/>
      </c>
      <c r="DM14" s="74">
        <f t="shared" si="29"/>
        <v>4</v>
      </c>
      <c r="DN14" s="68">
        <f t="shared" si="30"/>
        <v>6.083333333333333</v>
      </c>
      <c r="DO14" s="193" t="str">
        <f t="shared" si="31"/>
        <v/>
      </c>
      <c r="DP14" s="193" t="str">
        <f t="shared" si="31"/>
        <v/>
      </c>
      <c r="DQ14" s="193">
        <f t="shared" si="31"/>
        <v>19.999999999999989</v>
      </c>
      <c r="DR14" s="193">
        <f t="shared" si="31"/>
        <v>82.499999999999986</v>
      </c>
      <c r="DS14" s="17"/>
      <c r="DT14" s="66" t="s">
        <v>44</v>
      </c>
      <c r="DU14" s="74">
        <v>0.11</v>
      </c>
      <c r="DV14" s="74">
        <v>1.01</v>
      </c>
      <c r="DW14" s="74">
        <v>0.13</v>
      </c>
      <c r="DX14" s="74">
        <v>1.25</v>
      </c>
      <c r="DY14" s="74">
        <v>0.2</v>
      </c>
      <c r="DZ14" s="74">
        <v>1.62</v>
      </c>
      <c r="EA14" s="74">
        <f t="shared" si="32"/>
        <v>9.1818181818181817</v>
      </c>
      <c r="EB14" s="74">
        <f t="shared" si="33"/>
        <v>9.615384615384615</v>
      </c>
      <c r="EC14" s="68">
        <f t="shared" si="34"/>
        <v>8.1</v>
      </c>
      <c r="ED14" s="193">
        <f t="shared" si="35"/>
        <v>18.181818181818183</v>
      </c>
      <c r="EE14" s="193">
        <f t="shared" si="35"/>
        <v>23.762376237623762</v>
      </c>
      <c r="EF14" s="193">
        <f t="shared" si="35"/>
        <v>53.846153846153854</v>
      </c>
      <c r="EG14" s="193">
        <f t="shared" si="35"/>
        <v>29.600000000000009</v>
      </c>
      <c r="EH14" s="17"/>
      <c r="EI14" s="175" t="s">
        <v>46</v>
      </c>
      <c r="EJ14" s="171">
        <v>1.4999999999999999E-2</v>
      </c>
      <c r="EK14" s="171">
        <v>8.4000000000000005E-2</v>
      </c>
      <c r="EL14" s="172">
        <v>1.2E-2</v>
      </c>
      <c r="EM14" s="172">
        <v>8.7999999999999995E-2</v>
      </c>
      <c r="EN14" s="172">
        <v>1.2999999999999999E-2</v>
      </c>
      <c r="EO14" s="172">
        <v>0.104</v>
      </c>
      <c r="EP14" s="173">
        <f t="shared" si="36"/>
        <v>5.6000000000000005</v>
      </c>
      <c r="EQ14" s="173">
        <f t="shared" si="37"/>
        <v>7.333333333333333</v>
      </c>
      <c r="ER14" s="173">
        <f t="shared" si="38"/>
        <v>8</v>
      </c>
      <c r="ES14" s="140">
        <f t="shared" si="39"/>
        <v>-19.999999999999996</v>
      </c>
      <c r="ET14" s="140">
        <f t="shared" si="40"/>
        <v>4.7619047619047494</v>
      </c>
      <c r="EU14" s="140">
        <f t="shared" si="41"/>
        <v>8.333333333333325</v>
      </c>
      <c r="EV14" s="140">
        <f t="shared" si="42"/>
        <v>18.181818181818183</v>
      </c>
      <c r="EW14" s="132"/>
      <c r="EX14" s="181" t="s">
        <v>34</v>
      </c>
      <c r="EY14" s="167">
        <v>133</v>
      </c>
      <c r="EZ14" s="167">
        <v>443</v>
      </c>
      <c r="FA14" s="168">
        <v>133</v>
      </c>
      <c r="FB14" s="168">
        <v>370</v>
      </c>
      <c r="FC14" s="168">
        <v>135</v>
      </c>
      <c r="FD14" s="168">
        <v>742.5</v>
      </c>
      <c r="FE14" s="169">
        <f t="shared" si="43"/>
        <v>3.3308270676691731</v>
      </c>
      <c r="FF14" s="169">
        <f t="shared" si="44"/>
        <v>2.7819548872180451</v>
      </c>
      <c r="FG14" s="169">
        <f t="shared" si="45"/>
        <v>5.5</v>
      </c>
      <c r="FH14" s="140">
        <f t="shared" si="46"/>
        <v>0</v>
      </c>
      <c r="FI14" s="140">
        <f t="shared" si="47"/>
        <v>-16.478555304740404</v>
      </c>
      <c r="FJ14" s="140">
        <f t="shared" si="48"/>
        <v>1.5037593984962405</v>
      </c>
      <c r="FK14" s="140">
        <f t="shared" si="49"/>
        <v>100.67567567567568</v>
      </c>
      <c r="FL14" s="132"/>
      <c r="FM14" s="187" t="s">
        <v>25</v>
      </c>
      <c r="FN14" s="167"/>
      <c r="FO14" s="167"/>
      <c r="FP14" s="168">
        <v>0.25</v>
      </c>
      <c r="FQ14" s="168">
        <v>2</v>
      </c>
      <c r="FR14" s="168">
        <v>0.26</v>
      </c>
      <c r="FS14" s="168">
        <v>2.08</v>
      </c>
      <c r="FT14" s="169" t="str">
        <f t="shared" si="50"/>
        <v/>
      </c>
      <c r="FU14" s="169">
        <f t="shared" si="51"/>
        <v>8</v>
      </c>
      <c r="FV14" s="169">
        <f t="shared" si="52"/>
        <v>8</v>
      </c>
      <c r="FW14" s="140" t="str">
        <f t="shared" si="53"/>
        <v/>
      </c>
      <c r="FX14" s="140" t="str">
        <f t="shared" si="54"/>
        <v/>
      </c>
      <c r="FY14" s="140">
        <f t="shared" si="55"/>
        <v>4.0000000000000036</v>
      </c>
      <c r="FZ14" s="140">
        <f t="shared" si="56"/>
        <v>4.0000000000000036</v>
      </c>
    </row>
    <row r="15" spans="1:182" ht="15" customHeight="1">
      <c r="A15" s="64" t="s">
        <v>36</v>
      </c>
      <c r="B15" s="73">
        <v>1.87</v>
      </c>
      <c r="C15" s="73">
        <v>12.63</v>
      </c>
      <c r="D15" s="73">
        <v>1.87</v>
      </c>
      <c r="E15" s="73">
        <v>12.81</v>
      </c>
      <c r="F15" s="73">
        <v>1.86</v>
      </c>
      <c r="G15" s="73">
        <v>12.94</v>
      </c>
      <c r="H15" s="73">
        <f t="shared" si="0"/>
        <v>6.7540106951871657</v>
      </c>
      <c r="I15" s="73">
        <f t="shared" si="1"/>
        <v>6.8502673796791447</v>
      </c>
      <c r="J15" s="70">
        <f t="shared" si="2"/>
        <v>6.9569892473118271</v>
      </c>
      <c r="K15" s="193">
        <f t="shared" si="3"/>
        <v>0</v>
      </c>
      <c r="L15" s="193">
        <f t="shared" si="3"/>
        <v>1.4251781472684062</v>
      </c>
      <c r="M15" s="193">
        <f t="shared" si="3"/>
        <v>-0.53475935828877041</v>
      </c>
      <c r="N15" s="193">
        <f t="shared" si="3"/>
        <v>1.0148321623731382</v>
      </c>
      <c r="O15" s="17"/>
      <c r="P15" s="17"/>
      <c r="Q15" s="65" t="s">
        <v>46</v>
      </c>
      <c r="R15" s="73">
        <v>0.26800000000000002</v>
      </c>
      <c r="S15" s="73">
        <v>6.7080000000000002</v>
      </c>
      <c r="T15" s="73">
        <v>0.123</v>
      </c>
      <c r="U15" s="73">
        <v>4.7690000000000001</v>
      </c>
      <c r="V15" s="73">
        <v>0.26</v>
      </c>
      <c r="W15" s="73">
        <v>8.782</v>
      </c>
      <c r="X15" s="73">
        <f t="shared" si="4"/>
        <v>25.029850746268657</v>
      </c>
      <c r="Y15" s="73">
        <f t="shared" si="5"/>
        <v>38.772357723577237</v>
      </c>
      <c r="Z15" s="70">
        <f t="shared" si="6"/>
        <v>33.776923076923076</v>
      </c>
      <c r="AA15" s="193">
        <f t="shared" si="7"/>
        <v>-54.104477611940304</v>
      </c>
      <c r="AB15" s="193">
        <f t="shared" si="7"/>
        <v>-28.905784138342277</v>
      </c>
      <c r="AC15" s="193">
        <f t="shared" si="7"/>
        <v>111.38211382113823</v>
      </c>
      <c r="AD15" s="193">
        <f t="shared" si="7"/>
        <v>84.147620046131252</v>
      </c>
      <c r="AE15" s="17"/>
      <c r="AF15" s="17"/>
      <c r="AG15" s="66" t="s">
        <v>41</v>
      </c>
      <c r="AH15" s="74">
        <v>1.4999999999999999E-2</v>
      </c>
      <c r="AI15" s="74">
        <v>0.22500000000000001</v>
      </c>
      <c r="AJ15" s="74">
        <v>1.4999999999999999E-2</v>
      </c>
      <c r="AK15" s="74">
        <v>0.27800000000000002</v>
      </c>
      <c r="AL15" s="74">
        <v>1.0999999999999999E-2</v>
      </c>
      <c r="AM15" s="74">
        <v>7.0000000000000007E-2</v>
      </c>
      <c r="AN15" s="74">
        <f t="shared" si="8"/>
        <v>15.000000000000002</v>
      </c>
      <c r="AO15" s="74">
        <f t="shared" si="9"/>
        <v>18.533333333333335</v>
      </c>
      <c r="AP15" s="68">
        <f t="shared" si="10"/>
        <v>6.3636363636363642</v>
      </c>
      <c r="AQ15" s="193">
        <f t="shared" si="11"/>
        <v>0</v>
      </c>
      <c r="AR15" s="193">
        <f t="shared" si="11"/>
        <v>23.555555555555564</v>
      </c>
      <c r="AS15" s="77">
        <f t="shared" si="11"/>
        <v>-26.666666666666668</v>
      </c>
      <c r="AT15" s="77">
        <f t="shared" si="11"/>
        <v>-74.82014388489209</v>
      </c>
      <c r="AU15" s="17"/>
      <c r="AV15" s="64" t="s">
        <v>47</v>
      </c>
      <c r="AW15" s="73">
        <v>29.507999999999999</v>
      </c>
      <c r="AX15" s="73">
        <v>245.178</v>
      </c>
      <c r="AY15" s="73">
        <v>29.74</v>
      </c>
      <c r="AZ15" s="73">
        <v>259.476</v>
      </c>
      <c r="BA15" s="73">
        <v>29.957999999999998</v>
      </c>
      <c r="BB15" s="73">
        <v>373.70499999999998</v>
      </c>
      <c r="BC15" s="73">
        <f t="shared" si="12"/>
        <v>8.3088653924359495</v>
      </c>
      <c r="BD15" s="73">
        <f t="shared" si="13"/>
        <v>8.7248150638870214</v>
      </c>
      <c r="BE15" s="70">
        <f t="shared" si="14"/>
        <v>12.474297349622805</v>
      </c>
      <c r="BF15" s="193">
        <f t="shared" si="15"/>
        <v>0.78622746373864483</v>
      </c>
      <c r="BG15" s="193">
        <f t="shared" si="15"/>
        <v>5.8316814722364985</v>
      </c>
      <c r="BH15" s="193">
        <f t="shared" si="15"/>
        <v>0.73301950235373226</v>
      </c>
      <c r="BI15" s="193">
        <f t="shared" si="15"/>
        <v>44.022953953352136</v>
      </c>
      <c r="BJ15" s="17"/>
      <c r="BK15" s="64" t="s">
        <v>36</v>
      </c>
      <c r="BL15" s="73">
        <v>8.7899999999999991</v>
      </c>
      <c r="BM15" s="73">
        <v>77.36</v>
      </c>
      <c r="BN15" s="73">
        <v>9.01</v>
      </c>
      <c r="BO15" s="73">
        <v>79.55</v>
      </c>
      <c r="BP15" s="73">
        <v>9.16</v>
      </c>
      <c r="BQ15" s="73">
        <v>86.61</v>
      </c>
      <c r="BR15" s="73">
        <f t="shared" si="16"/>
        <v>8.8009101251422077</v>
      </c>
      <c r="BS15" s="73">
        <f t="shared" si="17"/>
        <v>8.8290788013318533</v>
      </c>
      <c r="BT15" s="70">
        <f t="shared" si="18"/>
        <v>9.4552401746724897</v>
      </c>
      <c r="BU15" s="73">
        <f t="shared" si="19"/>
        <v>2.5028441410694047</v>
      </c>
      <c r="BV15" s="73">
        <f t="shared" si="19"/>
        <v>2.8309203722854162</v>
      </c>
      <c r="BW15" s="73">
        <f t="shared" si="19"/>
        <v>1.664816870144288</v>
      </c>
      <c r="BX15" s="73">
        <f t="shared" si="19"/>
        <v>8.8749214330609707</v>
      </c>
      <c r="BY15" s="17"/>
      <c r="BZ15" s="64" t="s">
        <v>40</v>
      </c>
      <c r="CA15" s="73">
        <v>11.04</v>
      </c>
      <c r="CB15" s="73">
        <v>268.31</v>
      </c>
      <c r="CC15" s="73">
        <v>11.88</v>
      </c>
      <c r="CD15" s="73">
        <v>289.89</v>
      </c>
      <c r="CE15" s="73">
        <v>10.88</v>
      </c>
      <c r="CF15" s="73">
        <v>286.83999999999997</v>
      </c>
      <c r="CG15" s="73">
        <f t="shared" si="20"/>
        <v>24.303442028985508</v>
      </c>
      <c r="CH15" s="73">
        <f t="shared" si="21"/>
        <v>24.401515151515149</v>
      </c>
      <c r="CI15" s="70">
        <f t="shared" si="22"/>
        <v>26.36397058823529</v>
      </c>
      <c r="CJ15" s="73">
        <f t="shared" si="23"/>
        <v>7.6086956521739291</v>
      </c>
      <c r="CK15" s="73">
        <f t="shared" si="23"/>
        <v>8.0429354105325874</v>
      </c>
      <c r="CL15" s="73">
        <f t="shared" si="23"/>
        <v>-8.4175084175084169</v>
      </c>
      <c r="CM15" s="73">
        <f t="shared" si="23"/>
        <v>-1.0521232191520962</v>
      </c>
      <c r="CN15" s="17"/>
      <c r="CO15" s="66" t="s">
        <v>44</v>
      </c>
      <c r="CP15" s="74">
        <v>11.6</v>
      </c>
      <c r="CQ15" s="74">
        <v>153.71</v>
      </c>
      <c r="CR15" s="74">
        <v>11.84</v>
      </c>
      <c r="CS15" s="74">
        <v>165.01</v>
      </c>
      <c r="CT15" s="74">
        <v>11.59</v>
      </c>
      <c r="CU15" s="74">
        <v>162.26</v>
      </c>
      <c r="CV15" s="74">
        <f t="shared" si="24"/>
        <v>13.250862068965519</v>
      </c>
      <c r="CW15" s="74">
        <f t="shared" si="25"/>
        <v>13.936655405405405</v>
      </c>
      <c r="CX15" s="68">
        <f t="shared" si="26"/>
        <v>14</v>
      </c>
      <c r="CY15" s="193">
        <f t="shared" si="27"/>
        <v>2.0689655172413812</v>
      </c>
      <c r="CZ15" s="193">
        <f t="shared" si="27"/>
        <v>7.3515060828833398</v>
      </c>
      <c r="DA15" s="193">
        <f t="shared" si="27"/>
        <v>-2.1114864864864864</v>
      </c>
      <c r="DB15" s="193">
        <f t="shared" si="27"/>
        <v>-1.6665656626871101</v>
      </c>
      <c r="DC15" s="17"/>
      <c r="DD15" s="17"/>
      <c r="DE15" s="66" t="s">
        <v>42</v>
      </c>
      <c r="DF15" s="74"/>
      <c r="DG15" s="74"/>
      <c r="DH15" s="74">
        <v>0.51</v>
      </c>
      <c r="DI15" s="74">
        <v>2.1</v>
      </c>
      <c r="DJ15" s="74">
        <v>0.52</v>
      </c>
      <c r="DK15" s="74">
        <v>2.21</v>
      </c>
      <c r="DL15" s="74" t="str">
        <f t="shared" si="28"/>
        <v/>
      </c>
      <c r="DM15" s="74">
        <f t="shared" si="29"/>
        <v>4.1176470588235299</v>
      </c>
      <c r="DN15" s="68">
        <f t="shared" si="30"/>
        <v>4.25</v>
      </c>
      <c r="DO15" s="193" t="str">
        <f t="shared" si="31"/>
        <v/>
      </c>
      <c r="DP15" s="193" t="str">
        <f t="shared" si="31"/>
        <v/>
      </c>
      <c r="DQ15" s="193">
        <f t="shared" si="31"/>
        <v>1.9607843137254919</v>
      </c>
      <c r="DR15" s="193">
        <f t="shared" si="31"/>
        <v>5.2380952380952319</v>
      </c>
      <c r="DS15" s="17"/>
      <c r="DT15" s="66" t="s">
        <v>34</v>
      </c>
      <c r="DU15" s="74">
        <v>73</v>
      </c>
      <c r="DV15" s="74">
        <v>298</v>
      </c>
      <c r="DW15" s="74">
        <v>73</v>
      </c>
      <c r="DX15" s="74">
        <v>365</v>
      </c>
      <c r="DY15" s="74">
        <v>73</v>
      </c>
      <c r="DZ15" s="74">
        <v>474.5</v>
      </c>
      <c r="EA15" s="74">
        <f t="shared" si="32"/>
        <v>4.0821917808219181</v>
      </c>
      <c r="EB15" s="74">
        <f t="shared" si="33"/>
        <v>5</v>
      </c>
      <c r="EC15" s="68">
        <f t="shared" si="34"/>
        <v>6.5</v>
      </c>
      <c r="ED15" s="193">
        <f t="shared" si="35"/>
        <v>0</v>
      </c>
      <c r="EE15" s="193">
        <f t="shared" si="35"/>
        <v>22.483221476510067</v>
      </c>
      <c r="EF15" s="193">
        <f t="shared" si="35"/>
        <v>0</v>
      </c>
      <c r="EG15" s="193">
        <f t="shared" si="35"/>
        <v>30</v>
      </c>
      <c r="EH15" s="17"/>
      <c r="EI15" s="170" t="s">
        <v>39</v>
      </c>
      <c r="EJ15" s="171">
        <v>13.404999999999999</v>
      </c>
      <c r="EK15" s="171">
        <v>105.229</v>
      </c>
      <c r="EL15" s="172">
        <v>14.209</v>
      </c>
      <c r="EM15" s="172">
        <v>125.892</v>
      </c>
      <c r="EN15" s="172">
        <v>12.973000000000001</v>
      </c>
      <c r="EO15" s="172">
        <v>103.459</v>
      </c>
      <c r="EP15" s="173">
        <f t="shared" si="36"/>
        <v>7.8499813502424471</v>
      </c>
      <c r="EQ15" s="173">
        <f t="shared" si="37"/>
        <v>8.8600182982616644</v>
      </c>
      <c r="ER15" s="173">
        <f t="shared" si="38"/>
        <v>7.9749479688583982</v>
      </c>
      <c r="ES15" s="140">
        <f t="shared" si="39"/>
        <v>5.9977620290936242</v>
      </c>
      <c r="ET15" s="140">
        <f t="shared" si="40"/>
        <v>19.636221954024077</v>
      </c>
      <c r="EU15" s="140">
        <f t="shared" si="41"/>
        <v>-8.6987120838904843</v>
      </c>
      <c r="EV15" s="140">
        <f t="shared" si="42"/>
        <v>-17.819241889873854</v>
      </c>
      <c r="EW15" s="132"/>
      <c r="EX15" s="181" t="s">
        <v>44</v>
      </c>
      <c r="EY15" s="167">
        <v>4.6500000000000004</v>
      </c>
      <c r="EZ15" s="167">
        <v>23.59</v>
      </c>
      <c r="FA15" s="168">
        <v>5.28</v>
      </c>
      <c r="FB15" s="168">
        <v>28.41</v>
      </c>
      <c r="FC15" s="168">
        <v>6.3</v>
      </c>
      <c r="FD15" s="168">
        <v>33.9</v>
      </c>
      <c r="FE15" s="169">
        <f t="shared" si="43"/>
        <v>5.0731182795698917</v>
      </c>
      <c r="FF15" s="169">
        <f t="shared" si="44"/>
        <v>5.3806818181818183</v>
      </c>
      <c r="FG15" s="169">
        <f t="shared" si="45"/>
        <v>5.3809523809523805</v>
      </c>
      <c r="FH15" s="140">
        <f t="shared" si="46"/>
        <v>13.548387096774189</v>
      </c>
      <c r="FI15" s="140">
        <f t="shared" si="47"/>
        <v>20.432386604493431</v>
      </c>
      <c r="FJ15" s="140">
        <f t="shared" si="48"/>
        <v>19.318181818181809</v>
      </c>
      <c r="FK15" s="140">
        <f t="shared" si="49"/>
        <v>19.324181626187954</v>
      </c>
      <c r="FL15" s="132"/>
      <c r="FM15" s="181" t="s">
        <v>34</v>
      </c>
      <c r="FN15" s="167">
        <v>107</v>
      </c>
      <c r="FO15" s="167">
        <v>535</v>
      </c>
      <c r="FP15" s="168">
        <v>99</v>
      </c>
      <c r="FQ15" s="168">
        <v>245</v>
      </c>
      <c r="FR15" s="168">
        <v>95</v>
      </c>
      <c r="FS15" s="168">
        <v>712.5</v>
      </c>
      <c r="FT15" s="169">
        <f t="shared" si="50"/>
        <v>5</v>
      </c>
      <c r="FU15" s="169">
        <f t="shared" si="51"/>
        <v>2.4747474747474749</v>
      </c>
      <c r="FV15" s="169">
        <f t="shared" si="52"/>
        <v>7.5</v>
      </c>
      <c r="FW15" s="140">
        <f t="shared" si="53"/>
        <v>-7.4766355140186906</v>
      </c>
      <c r="FX15" s="140">
        <f t="shared" si="54"/>
        <v>-54.205607476635507</v>
      </c>
      <c r="FY15" s="140">
        <f t="shared" si="55"/>
        <v>-4.0404040404040407</v>
      </c>
      <c r="FZ15" s="140">
        <f t="shared" si="56"/>
        <v>190.81632653061226</v>
      </c>
    </row>
    <row r="16" spans="1:182" ht="15" customHeight="1">
      <c r="A16" s="66" t="s">
        <v>41</v>
      </c>
      <c r="B16" s="74">
        <v>10.3</v>
      </c>
      <c r="C16" s="74">
        <v>121</v>
      </c>
      <c r="D16" s="74">
        <v>5.0039999999999996</v>
      </c>
      <c r="E16" s="74">
        <v>56.079000000000001</v>
      </c>
      <c r="F16" s="74">
        <v>1.7969999999999999</v>
      </c>
      <c r="G16" s="74">
        <v>11.72</v>
      </c>
      <c r="H16" s="74">
        <f t="shared" si="0"/>
        <v>11.74757281553398</v>
      </c>
      <c r="I16" s="74">
        <f t="shared" si="1"/>
        <v>11.206834532374101</v>
      </c>
      <c r="J16" s="68">
        <f t="shared" si="2"/>
        <v>6.5219810795770732</v>
      </c>
      <c r="K16" s="193">
        <f t="shared" si="3"/>
        <v>-51.417475728155345</v>
      </c>
      <c r="L16" s="193">
        <f t="shared" si="3"/>
        <v>-53.653719008264453</v>
      </c>
      <c r="M16" s="77">
        <f t="shared" si="3"/>
        <v>-64.088729016786573</v>
      </c>
      <c r="N16" s="77">
        <f t="shared" si="3"/>
        <v>-79.100911214536637</v>
      </c>
      <c r="O16" s="17"/>
      <c r="P16" s="17"/>
      <c r="Q16" s="64" t="s">
        <v>23</v>
      </c>
      <c r="R16" s="73">
        <v>91.6</v>
      </c>
      <c r="S16" s="73">
        <v>2351.5</v>
      </c>
      <c r="T16" s="73">
        <v>97.4</v>
      </c>
      <c r="U16" s="73">
        <v>2529.6</v>
      </c>
      <c r="V16" s="73">
        <v>102.71</v>
      </c>
      <c r="W16" s="73">
        <v>2675.63</v>
      </c>
      <c r="X16" s="73">
        <f t="shared" si="4"/>
        <v>25.671397379912666</v>
      </c>
      <c r="Y16" s="73">
        <f t="shared" si="5"/>
        <v>25.97125256673511</v>
      </c>
      <c r="Z16" s="70">
        <f t="shared" si="6"/>
        <v>26.050335897186255</v>
      </c>
      <c r="AA16" s="193">
        <f t="shared" si="7"/>
        <v>6.3318777292576556</v>
      </c>
      <c r="AB16" s="193">
        <f t="shared" si="7"/>
        <v>7.5738890070167946</v>
      </c>
      <c r="AC16" s="193">
        <f t="shared" si="7"/>
        <v>5.4517453798767841</v>
      </c>
      <c r="AD16" s="193">
        <f t="shared" si="7"/>
        <v>5.772849462365599</v>
      </c>
      <c r="AE16" s="17"/>
      <c r="AF16" s="17"/>
      <c r="AG16" s="67" t="s">
        <v>25</v>
      </c>
      <c r="AH16" s="74"/>
      <c r="AI16" s="74"/>
      <c r="AJ16" s="74">
        <v>0.19</v>
      </c>
      <c r="AK16" s="74">
        <v>0.12</v>
      </c>
      <c r="AL16" s="74">
        <v>0.19</v>
      </c>
      <c r="AM16" s="74">
        <v>1.1399999999999999</v>
      </c>
      <c r="AN16" s="74" t="str">
        <f t="shared" si="8"/>
        <v/>
      </c>
      <c r="AO16" s="74">
        <f t="shared" si="9"/>
        <v>0.63157894736842102</v>
      </c>
      <c r="AP16" s="68">
        <f t="shared" si="10"/>
        <v>5.9999999999999991</v>
      </c>
      <c r="AQ16" s="193" t="str">
        <f t="shared" si="11"/>
        <v/>
      </c>
      <c r="AR16" s="193" t="str">
        <f t="shared" si="11"/>
        <v/>
      </c>
      <c r="AS16" s="193">
        <f t="shared" si="11"/>
        <v>0</v>
      </c>
      <c r="AT16" s="193">
        <f t="shared" si="11"/>
        <v>850</v>
      </c>
      <c r="AU16" s="17"/>
      <c r="AV16" s="64" t="s">
        <v>36</v>
      </c>
      <c r="AW16" s="73">
        <v>9.65</v>
      </c>
      <c r="AX16" s="73">
        <v>87.05</v>
      </c>
      <c r="AY16" s="73">
        <v>10.38</v>
      </c>
      <c r="AZ16" s="73">
        <v>107.56</v>
      </c>
      <c r="BA16" s="73">
        <v>10.67</v>
      </c>
      <c r="BB16" s="73">
        <v>125.04</v>
      </c>
      <c r="BC16" s="73">
        <f t="shared" si="12"/>
        <v>9.0207253886010363</v>
      </c>
      <c r="BD16" s="73">
        <f t="shared" si="13"/>
        <v>10.362235067437378</v>
      </c>
      <c r="BE16" s="70">
        <f t="shared" si="14"/>
        <v>11.71883786316776</v>
      </c>
      <c r="BF16" s="193">
        <f t="shared" si="15"/>
        <v>7.5647668393782421</v>
      </c>
      <c r="BG16" s="193">
        <f t="shared" si="15"/>
        <v>23.561171740379098</v>
      </c>
      <c r="BH16" s="193">
        <f t="shared" si="15"/>
        <v>2.7938342967244614</v>
      </c>
      <c r="BI16" s="193">
        <f t="shared" si="15"/>
        <v>16.251394570472296</v>
      </c>
      <c r="BJ16" s="17"/>
      <c r="BK16" s="64" t="s">
        <v>47</v>
      </c>
      <c r="BL16" s="73">
        <v>147.506</v>
      </c>
      <c r="BM16" s="73">
        <v>1241.8030000000001</v>
      </c>
      <c r="BN16" s="73">
        <v>147.738</v>
      </c>
      <c r="BO16" s="73">
        <v>1363.8030000000001</v>
      </c>
      <c r="BP16" s="73">
        <f>136.803-1.35+13.55</f>
        <v>149.00300000000001</v>
      </c>
      <c r="BQ16" s="73">
        <f>1355.056-1.39+13.9</f>
        <v>1367.566</v>
      </c>
      <c r="BR16" s="73">
        <f t="shared" si="16"/>
        <v>8.41866093582634</v>
      </c>
      <c r="BS16" s="73">
        <f t="shared" si="17"/>
        <v>9.2312269016772941</v>
      </c>
      <c r="BT16" s="70">
        <f t="shared" si="18"/>
        <v>9.1781105078421241</v>
      </c>
      <c r="BU16" s="73">
        <f t="shared" si="19"/>
        <v>0.15728173769202564</v>
      </c>
      <c r="BV16" s="73">
        <f t="shared" si="19"/>
        <v>9.8244246470655963</v>
      </c>
      <c r="BW16" s="73">
        <f t="shared" si="19"/>
        <v>0.85624551571025376</v>
      </c>
      <c r="BX16" s="73">
        <f t="shared" si="19"/>
        <v>0.27591961595625758</v>
      </c>
      <c r="BY16" s="17"/>
      <c r="BZ16" s="64" t="s">
        <v>30</v>
      </c>
      <c r="CA16" s="73">
        <v>0.85</v>
      </c>
      <c r="CB16" s="73">
        <v>18.190000000000001</v>
      </c>
      <c r="CC16" s="73">
        <v>1</v>
      </c>
      <c r="CD16" s="73">
        <v>23.1</v>
      </c>
      <c r="CE16" s="73">
        <v>1.05</v>
      </c>
      <c r="CF16" s="73">
        <v>24.6</v>
      </c>
      <c r="CG16" s="73">
        <f t="shared" si="20"/>
        <v>21.400000000000002</v>
      </c>
      <c r="CH16" s="73">
        <f t="shared" si="21"/>
        <v>23.1</v>
      </c>
      <c r="CI16" s="70">
        <f t="shared" si="22"/>
        <v>23.428571428571431</v>
      </c>
      <c r="CJ16" s="73">
        <f t="shared" si="23"/>
        <v>17.647058823529417</v>
      </c>
      <c r="CK16" s="73">
        <f t="shared" si="23"/>
        <v>26.992853216052776</v>
      </c>
      <c r="CL16" s="73">
        <f t="shared" si="23"/>
        <v>5.0000000000000044</v>
      </c>
      <c r="CM16" s="73">
        <f t="shared" si="23"/>
        <v>6.4935064935064926</v>
      </c>
      <c r="CN16" s="17"/>
      <c r="CO16" s="66" t="s">
        <v>51</v>
      </c>
      <c r="CP16" s="74">
        <v>0.83</v>
      </c>
      <c r="CQ16" s="74">
        <v>10.64</v>
      </c>
      <c r="CR16" s="74">
        <v>0.9</v>
      </c>
      <c r="CS16" s="74">
        <v>11</v>
      </c>
      <c r="CT16" s="74">
        <v>0.84</v>
      </c>
      <c r="CU16" s="74">
        <v>10.38</v>
      </c>
      <c r="CV16" s="74">
        <f t="shared" si="24"/>
        <v>12.819277108433736</v>
      </c>
      <c r="CW16" s="74">
        <f t="shared" si="25"/>
        <v>12.222222222222221</v>
      </c>
      <c r="CX16" s="68">
        <f t="shared" si="26"/>
        <v>12.357142857142858</v>
      </c>
      <c r="CY16" s="193">
        <f t="shared" si="27"/>
        <v>8.4337349397590433</v>
      </c>
      <c r="CZ16" s="193">
        <f t="shared" si="27"/>
        <v>3.3834586466165355</v>
      </c>
      <c r="DA16" s="193">
        <f t="shared" si="27"/>
        <v>-6.6666666666666723</v>
      </c>
      <c r="DB16" s="193">
        <f t="shared" si="27"/>
        <v>-5.6363636363636287</v>
      </c>
      <c r="DC16" s="17"/>
      <c r="DD16" s="17"/>
      <c r="DE16" s="66" t="s">
        <v>51</v>
      </c>
      <c r="DF16" s="74">
        <v>0.23</v>
      </c>
      <c r="DG16" s="74">
        <v>0.87</v>
      </c>
      <c r="DH16" s="74">
        <v>0.23</v>
      </c>
      <c r="DI16" s="74">
        <v>0.88</v>
      </c>
      <c r="DJ16" s="74">
        <v>0.23</v>
      </c>
      <c r="DK16" s="74">
        <v>0.87</v>
      </c>
      <c r="DL16" s="74">
        <f t="shared" si="28"/>
        <v>3.7826086956521738</v>
      </c>
      <c r="DM16" s="74">
        <f t="shared" si="29"/>
        <v>3.8260869565217388</v>
      </c>
      <c r="DN16" s="68">
        <f t="shared" si="30"/>
        <v>3.7826086956521738</v>
      </c>
      <c r="DO16" s="193">
        <f t="shared" si="31"/>
        <v>0</v>
      </c>
      <c r="DP16" s="193">
        <f t="shared" si="31"/>
        <v>1.1494252873563229</v>
      </c>
      <c r="DQ16" s="193">
        <f t="shared" si="31"/>
        <v>0</v>
      </c>
      <c r="DR16" s="193">
        <f t="shared" si="31"/>
        <v>-1.1363636363636374</v>
      </c>
      <c r="DS16" s="17"/>
      <c r="DT16" s="67" t="s">
        <v>46</v>
      </c>
      <c r="DU16" s="74">
        <v>4.7E-2</v>
      </c>
      <c r="DV16" s="74">
        <v>0.28000000000000003</v>
      </c>
      <c r="DW16" s="74">
        <v>4.2000000000000003E-2</v>
      </c>
      <c r="DX16" s="74">
        <v>0.34200000000000003</v>
      </c>
      <c r="DY16" s="74">
        <v>4.4999999999999998E-2</v>
      </c>
      <c r="DZ16" s="74">
        <v>0.26100000000000001</v>
      </c>
      <c r="EA16" s="74">
        <f t="shared" si="32"/>
        <v>5.9574468085106389</v>
      </c>
      <c r="EB16" s="74">
        <f t="shared" si="33"/>
        <v>8.1428571428571423</v>
      </c>
      <c r="EC16" s="68">
        <f t="shared" si="34"/>
        <v>5.8000000000000007</v>
      </c>
      <c r="ED16" s="193">
        <f t="shared" si="35"/>
        <v>-10.63829787234042</v>
      </c>
      <c r="EE16" s="193">
        <f t="shared" si="35"/>
        <v>22.142857142857142</v>
      </c>
      <c r="EF16" s="193">
        <f t="shared" si="35"/>
        <v>7.1428571428571326</v>
      </c>
      <c r="EG16" s="193">
        <f t="shared" si="35"/>
        <v>-23.684210526315795</v>
      </c>
      <c r="EH16" s="17"/>
      <c r="EI16" s="170" t="s">
        <v>38</v>
      </c>
      <c r="EJ16" s="171">
        <v>0.224</v>
      </c>
      <c r="EK16" s="171">
        <v>1.115</v>
      </c>
      <c r="EL16" s="172">
        <v>0.22</v>
      </c>
      <c r="EM16" s="172">
        <v>1.1000000000000001</v>
      </c>
      <c r="EN16" s="172">
        <v>0.18</v>
      </c>
      <c r="EO16" s="172">
        <v>1.43</v>
      </c>
      <c r="EP16" s="173">
        <f t="shared" si="36"/>
        <v>4.9776785714285712</v>
      </c>
      <c r="EQ16" s="173">
        <f t="shared" si="37"/>
        <v>5</v>
      </c>
      <c r="ER16" s="173">
        <f t="shared" si="38"/>
        <v>7.9444444444444446</v>
      </c>
      <c r="ES16" s="140">
        <f t="shared" si="39"/>
        <v>-1.7857142857142874</v>
      </c>
      <c r="ET16" s="140">
        <f t="shared" si="40"/>
        <v>-1.345291479820619</v>
      </c>
      <c r="EU16" s="180">
        <f t="shared" si="41"/>
        <v>-18.181818181818183</v>
      </c>
      <c r="EV16" s="180">
        <f t="shared" si="42"/>
        <v>29.999999999999982</v>
      </c>
      <c r="EW16" s="132"/>
      <c r="EX16" s="181" t="s">
        <v>43</v>
      </c>
      <c r="EY16" s="167"/>
      <c r="EZ16" s="167"/>
      <c r="FA16" s="168">
        <v>8.4220000000000006</v>
      </c>
      <c r="FB16" s="168">
        <v>39.624000000000002</v>
      </c>
      <c r="FC16" s="168">
        <v>8.6</v>
      </c>
      <c r="FD16" s="168">
        <v>40.892000000000003</v>
      </c>
      <c r="FE16" s="169" t="str">
        <f t="shared" si="43"/>
        <v/>
      </c>
      <c r="FF16" s="169">
        <f t="shared" si="44"/>
        <v>4.704820707670387</v>
      </c>
      <c r="FG16" s="169">
        <f t="shared" si="45"/>
        <v>4.7548837209302333</v>
      </c>
      <c r="FH16" s="140" t="str">
        <f t="shared" si="46"/>
        <v/>
      </c>
      <c r="FI16" s="140" t="str">
        <f t="shared" si="47"/>
        <v/>
      </c>
      <c r="FJ16" s="140">
        <f t="shared" si="48"/>
        <v>2.1135122298741278</v>
      </c>
      <c r="FK16" s="140">
        <f t="shared" si="49"/>
        <v>3.2000807591358789</v>
      </c>
      <c r="FL16" s="132"/>
      <c r="FM16" s="181" t="s">
        <v>38</v>
      </c>
      <c r="FN16" s="167">
        <v>3.3000000000000002E-2</v>
      </c>
      <c r="FO16" s="167">
        <v>0.12</v>
      </c>
      <c r="FP16" s="168">
        <v>0.03</v>
      </c>
      <c r="FQ16" s="168">
        <v>0.11</v>
      </c>
      <c r="FR16" s="168">
        <v>0.08</v>
      </c>
      <c r="FS16" s="168">
        <v>0.48</v>
      </c>
      <c r="FT16" s="169">
        <f t="shared" si="50"/>
        <v>3.6363636363636362</v>
      </c>
      <c r="FU16" s="169">
        <f t="shared" si="51"/>
        <v>3.666666666666667</v>
      </c>
      <c r="FV16" s="169">
        <f t="shared" si="52"/>
        <v>6</v>
      </c>
      <c r="FW16" s="140">
        <f t="shared" si="53"/>
        <v>-9.0909090909090988</v>
      </c>
      <c r="FX16" s="140">
        <f t="shared" si="54"/>
        <v>-8.3333333333333304</v>
      </c>
      <c r="FY16" s="140">
        <f t="shared" si="55"/>
        <v>166.66666666666669</v>
      </c>
      <c r="FZ16" s="140">
        <f t="shared" si="56"/>
        <v>336.36363636363637</v>
      </c>
    </row>
    <row r="17" spans="1:182" ht="15" customHeight="1">
      <c r="A17" s="66" t="s">
        <v>23</v>
      </c>
      <c r="B17" s="74"/>
      <c r="C17" s="74"/>
      <c r="D17" s="74">
        <v>0.2</v>
      </c>
      <c r="E17" s="74">
        <v>0.7</v>
      </c>
      <c r="F17" s="74">
        <v>0.16</v>
      </c>
      <c r="G17" s="74">
        <v>0.86</v>
      </c>
      <c r="H17" s="74" t="str">
        <f t="shared" si="0"/>
        <v/>
      </c>
      <c r="I17" s="74">
        <f t="shared" si="1"/>
        <v>3.4999999999999996</v>
      </c>
      <c r="J17" s="68">
        <f t="shared" si="2"/>
        <v>5.375</v>
      </c>
      <c r="K17" s="193" t="str">
        <f t="shared" si="3"/>
        <v/>
      </c>
      <c r="L17" s="193" t="str">
        <f t="shared" si="3"/>
        <v/>
      </c>
      <c r="M17" s="193">
        <f t="shared" si="3"/>
        <v>-20.000000000000004</v>
      </c>
      <c r="N17" s="193">
        <f t="shared" si="3"/>
        <v>22.857142857142861</v>
      </c>
      <c r="O17" s="17"/>
      <c r="P17" s="17"/>
      <c r="Q17" s="64" t="s">
        <v>31</v>
      </c>
      <c r="R17" s="73">
        <v>43.734000000000002</v>
      </c>
      <c r="S17" s="73">
        <v>1053.989</v>
      </c>
      <c r="T17" s="73">
        <v>44.7</v>
      </c>
      <c r="U17" s="73">
        <v>1077.8</v>
      </c>
      <c r="V17" s="73">
        <v>45.5</v>
      </c>
      <c r="W17" s="73">
        <v>1097.5</v>
      </c>
      <c r="X17" s="73">
        <f t="shared" si="4"/>
        <v>24.099990853797959</v>
      </c>
      <c r="Y17" s="73">
        <f t="shared" si="5"/>
        <v>24.111856823266216</v>
      </c>
      <c r="Z17" s="70">
        <f t="shared" si="6"/>
        <v>24.12087912087912</v>
      </c>
      <c r="AA17" s="193">
        <f t="shared" si="7"/>
        <v>2.2088077925641403</v>
      </c>
      <c r="AB17" s="193">
        <f t="shared" si="7"/>
        <v>2.2591317366689712</v>
      </c>
      <c r="AC17" s="193">
        <f t="shared" si="7"/>
        <v>1.7897091722595011</v>
      </c>
      <c r="AD17" s="193">
        <f t="shared" si="7"/>
        <v>1.8277973650027879</v>
      </c>
      <c r="AE17" s="17"/>
      <c r="AF17" s="17"/>
      <c r="AG17" s="66" t="s">
        <v>20</v>
      </c>
      <c r="AH17" s="74">
        <f>0.15004+0.329</f>
        <v>0.47904000000000002</v>
      </c>
      <c r="AI17" s="74">
        <f>0.803+0.204</f>
        <v>1.0070000000000001</v>
      </c>
      <c r="AJ17" s="74">
        <v>0.34399999999999997</v>
      </c>
      <c r="AK17" s="74">
        <v>0.746</v>
      </c>
      <c r="AL17" s="74">
        <v>0.42699999999999999</v>
      </c>
      <c r="AM17" s="74">
        <v>0.74199999999999999</v>
      </c>
      <c r="AN17" s="74">
        <f t="shared" si="8"/>
        <v>2.1021209084836339</v>
      </c>
      <c r="AO17" s="74">
        <f t="shared" si="9"/>
        <v>2.168604651162791</v>
      </c>
      <c r="AP17" s="68">
        <f t="shared" si="10"/>
        <v>1.7377049180327868</v>
      </c>
      <c r="AQ17" s="193">
        <f t="shared" si="11"/>
        <v>-28.189712758851044</v>
      </c>
      <c r="AR17" s="193">
        <f t="shared" si="11"/>
        <v>-25.918570009930498</v>
      </c>
      <c r="AS17" s="193">
        <f t="shared" si="11"/>
        <v>24.127906976744192</v>
      </c>
      <c r="AT17" s="193">
        <f t="shared" si="11"/>
        <v>-0.53619302949061709</v>
      </c>
      <c r="AU17" s="17"/>
      <c r="AV17" s="64" t="s">
        <v>42</v>
      </c>
      <c r="AW17" s="73">
        <v>7.91</v>
      </c>
      <c r="AX17" s="73">
        <v>94.927999999999997</v>
      </c>
      <c r="AY17" s="73">
        <v>8.64</v>
      </c>
      <c r="AZ17" s="73">
        <v>95.37</v>
      </c>
      <c r="BA17" s="73">
        <v>8.67</v>
      </c>
      <c r="BB17" s="73">
        <v>95.39</v>
      </c>
      <c r="BC17" s="73">
        <f t="shared" si="12"/>
        <v>12.001011378002527</v>
      </c>
      <c r="BD17" s="73">
        <f t="shared" si="13"/>
        <v>11.038194444444445</v>
      </c>
      <c r="BE17" s="70">
        <f t="shared" si="14"/>
        <v>11.002306805074971</v>
      </c>
      <c r="BF17" s="193">
        <f t="shared" si="15"/>
        <v>9.2288242730720658</v>
      </c>
      <c r="BG17" s="193">
        <f t="shared" si="15"/>
        <v>0.46561604584527988</v>
      </c>
      <c r="BH17" s="193">
        <f t="shared" si="15"/>
        <v>0.34722222222221477</v>
      </c>
      <c r="BI17" s="193">
        <f t="shared" si="15"/>
        <v>2.0970955227006417E-2</v>
      </c>
      <c r="BJ17" s="17"/>
      <c r="BK17" s="64" t="s">
        <v>33</v>
      </c>
      <c r="BL17" s="73">
        <v>408.69200000000001</v>
      </c>
      <c r="BM17" s="73">
        <v>3514.7530000000002</v>
      </c>
      <c r="BN17" s="73">
        <v>489.65800000000002</v>
      </c>
      <c r="BO17" s="73">
        <v>4406.9229999999998</v>
      </c>
      <c r="BP17" s="73">
        <v>304.11099999999999</v>
      </c>
      <c r="BQ17" s="73">
        <v>2737.0079999999998</v>
      </c>
      <c r="BR17" s="73">
        <f t="shared" si="16"/>
        <v>8.6000044042946762</v>
      </c>
      <c r="BS17" s="73">
        <f t="shared" si="17"/>
        <v>9.0000020422417268</v>
      </c>
      <c r="BT17" s="70">
        <f t="shared" si="18"/>
        <v>9.0000295944572866</v>
      </c>
      <c r="BU17" s="73">
        <f t="shared" si="19"/>
        <v>19.811006821763087</v>
      </c>
      <c r="BV17" s="73">
        <f t="shared" si="19"/>
        <v>25.383576029382422</v>
      </c>
      <c r="BW17" s="73">
        <f t="shared" si="19"/>
        <v>-37.893182588663926</v>
      </c>
      <c r="BX17" s="73">
        <f t="shared" si="19"/>
        <v>-37.892992457549177</v>
      </c>
      <c r="BY17" s="17"/>
      <c r="BZ17" s="64" t="s">
        <v>51</v>
      </c>
      <c r="CA17" s="73">
        <v>3.71</v>
      </c>
      <c r="CB17" s="73">
        <v>81.53</v>
      </c>
      <c r="CC17" s="73">
        <v>3.73</v>
      </c>
      <c r="CD17" s="73">
        <v>82</v>
      </c>
      <c r="CE17" s="73">
        <v>3.28</v>
      </c>
      <c r="CF17" s="73">
        <v>72.180000000000007</v>
      </c>
      <c r="CG17" s="73">
        <f t="shared" si="20"/>
        <v>21.975741239892184</v>
      </c>
      <c r="CH17" s="73">
        <f t="shared" si="21"/>
        <v>21.98391420911528</v>
      </c>
      <c r="CI17" s="70">
        <f t="shared" si="22"/>
        <v>22.006097560975615</v>
      </c>
      <c r="CJ17" s="73">
        <f t="shared" si="23"/>
        <v>0.53908355795148299</v>
      </c>
      <c r="CK17" s="73">
        <f t="shared" si="23"/>
        <v>0.57647491720838817</v>
      </c>
      <c r="CL17" s="73">
        <f t="shared" si="23"/>
        <v>-12.064343163538879</v>
      </c>
      <c r="CM17" s="73">
        <f t="shared" si="23"/>
        <v>-11.975609756097553</v>
      </c>
      <c r="CN17" s="17"/>
      <c r="CO17" s="66" t="s">
        <v>43</v>
      </c>
      <c r="CP17" s="74">
        <v>10.643000000000001</v>
      </c>
      <c r="CQ17" s="74">
        <v>112.9</v>
      </c>
      <c r="CR17" s="74">
        <v>10.816000000000001</v>
      </c>
      <c r="CS17" s="74">
        <v>109.393</v>
      </c>
      <c r="CT17" s="74">
        <v>11.314</v>
      </c>
      <c r="CU17" s="74">
        <v>117.767</v>
      </c>
      <c r="CV17" s="74">
        <f t="shared" si="24"/>
        <v>10.607911303203984</v>
      </c>
      <c r="CW17" s="74">
        <f t="shared" si="25"/>
        <v>10.113997781065088</v>
      </c>
      <c r="CX17" s="68">
        <f t="shared" si="26"/>
        <v>10.408962347534029</v>
      </c>
      <c r="CY17" s="193">
        <f t="shared" si="27"/>
        <v>1.6254815371605753</v>
      </c>
      <c r="CZ17" s="193">
        <f t="shared" si="27"/>
        <v>-3.1062887511071788</v>
      </c>
      <c r="DA17" s="193">
        <f t="shared" si="27"/>
        <v>4.6042899408283962</v>
      </c>
      <c r="DB17" s="193">
        <f t="shared" si="27"/>
        <v>7.6549687822803971</v>
      </c>
      <c r="DC17" s="17"/>
      <c r="DD17" s="17"/>
      <c r="DE17" s="66" t="s">
        <v>40</v>
      </c>
      <c r="DF17" s="74">
        <v>0.11</v>
      </c>
      <c r="DG17" s="74">
        <v>0.31</v>
      </c>
      <c r="DH17" s="74">
        <v>0.14000000000000001</v>
      </c>
      <c r="DI17" s="74">
        <v>0.41</v>
      </c>
      <c r="DJ17" s="74">
        <v>0.14000000000000001</v>
      </c>
      <c r="DK17" s="74">
        <v>0.51</v>
      </c>
      <c r="DL17" s="74">
        <f t="shared" si="28"/>
        <v>2.8181818181818183</v>
      </c>
      <c r="DM17" s="74">
        <f t="shared" si="29"/>
        <v>2.9285714285714279</v>
      </c>
      <c r="DN17" s="68">
        <f t="shared" si="30"/>
        <v>3.6428571428571428</v>
      </c>
      <c r="DO17" s="193">
        <f t="shared" si="31"/>
        <v>27.27272727272728</v>
      </c>
      <c r="DP17" s="193">
        <f t="shared" si="31"/>
        <v>32.258064516129025</v>
      </c>
      <c r="DQ17" s="193">
        <f t="shared" si="31"/>
        <v>0</v>
      </c>
      <c r="DR17" s="193">
        <f t="shared" si="31"/>
        <v>24.390243902439035</v>
      </c>
      <c r="DS17" s="17"/>
      <c r="DT17" s="66" t="s">
        <v>40</v>
      </c>
      <c r="DU17" s="74">
        <v>0.22</v>
      </c>
      <c r="DV17" s="74">
        <v>0.77</v>
      </c>
      <c r="DW17" s="74">
        <v>0.2</v>
      </c>
      <c r="DX17" s="74">
        <v>0.84</v>
      </c>
      <c r="DY17" s="74">
        <v>0.19</v>
      </c>
      <c r="DZ17" s="74">
        <v>0.99</v>
      </c>
      <c r="EA17" s="74">
        <f t="shared" si="32"/>
        <v>3.5</v>
      </c>
      <c r="EB17" s="74">
        <f t="shared" si="33"/>
        <v>4.1999999999999993</v>
      </c>
      <c r="EC17" s="68">
        <f t="shared" si="34"/>
        <v>5.2105263157894735</v>
      </c>
      <c r="ED17" s="193">
        <f t="shared" si="35"/>
        <v>-9.0909090909090864</v>
      </c>
      <c r="EE17" s="193">
        <f t="shared" si="35"/>
        <v>9.0909090909090846</v>
      </c>
      <c r="EF17" s="193">
        <f t="shared" si="35"/>
        <v>-5.0000000000000044</v>
      </c>
      <c r="EG17" s="193">
        <f t="shared" si="35"/>
        <v>17.857142857142861</v>
      </c>
      <c r="EH17" s="17"/>
      <c r="EI17" s="170" t="s">
        <v>24</v>
      </c>
      <c r="EJ17" s="171">
        <v>0.63800000000000001</v>
      </c>
      <c r="EK17" s="171">
        <v>4.8600000000000003</v>
      </c>
      <c r="EL17" s="172">
        <v>0.63</v>
      </c>
      <c r="EM17" s="172">
        <v>4.83</v>
      </c>
      <c r="EN17" s="172">
        <v>0.65600000000000003</v>
      </c>
      <c r="EO17" s="172">
        <v>5.0199999999999996</v>
      </c>
      <c r="EP17" s="173">
        <f t="shared" si="36"/>
        <v>7.6175548589341693</v>
      </c>
      <c r="EQ17" s="173">
        <f t="shared" si="37"/>
        <v>7.666666666666667</v>
      </c>
      <c r="ER17" s="173">
        <f t="shared" si="38"/>
        <v>7.6524390243902429</v>
      </c>
      <c r="ES17" s="140">
        <f t="shared" si="39"/>
        <v>-1.2539184952978069</v>
      </c>
      <c r="ET17" s="140">
        <f t="shared" si="40"/>
        <v>-0.61728395061728902</v>
      </c>
      <c r="EU17" s="140">
        <f t="shared" si="41"/>
        <v>4.1269841269841301</v>
      </c>
      <c r="EV17" s="140">
        <f t="shared" si="42"/>
        <v>3.9337474120082714</v>
      </c>
      <c r="EW17" s="132"/>
      <c r="EX17" s="181" t="s">
        <v>38</v>
      </c>
      <c r="EY17" s="182">
        <v>2.4E-2</v>
      </c>
      <c r="EZ17" s="182">
        <v>0.115</v>
      </c>
      <c r="FA17" s="168">
        <v>0.02</v>
      </c>
      <c r="FB17" s="168">
        <v>0.1</v>
      </c>
      <c r="FC17" s="168">
        <v>0.09</v>
      </c>
      <c r="FD17" s="168">
        <v>0.39</v>
      </c>
      <c r="FE17" s="169">
        <f t="shared" si="43"/>
        <v>4.791666666666667</v>
      </c>
      <c r="FF17" s="169">
        <f t="shared" si="44"/>
        <v>5</v>
      </c>
      <c r="FG17" s="169">
        <f t="shared" si="45"/>
        <v>4.3333333333333339</v>
      </c>
      <c r="FH17" s="140">
        <f t="shared" si="46"/>
        <v>-16.666666666666664</v>
      </c>
      <c r="FI17" s="140">
        <f t="shared" si="47"/>
        <v>-13.043478260869565</v>
      </c>
      <c r="FJ17" s="140">
        <f t="shared" si="48"/>
        <v>349.99999999999994</v>
      </c>
      <c r="FK17" s="140">
        <f t="shared" si="49"/>
        <v>290.00000000000006</v>
      </c>
      <c r="FL17" s="132"/>
      <c r="FM17" s="181" t="s">
        <v>40</v>
      </c>
      <c r="FN17" s="167">
        <v>0.26</v>
      </c>
      <c r="FO17" s="167">
        <v>0.98</v>
      </c>
      <c r="FP17" s="168">
        <v>0.27</v>
      </c>
      <c r="FQ17" s="168">
        <v>1.23</v>
      </c>
      <c r="FR17" s="168">
        <v>0.35</v>
      </c>
      <c r="FS17" s="168">
        <v>1.83</v>
      </c>
      <c r="FT17" s="169">
        <f t="shared" si="50"/>
        <v>3.7692307692307692</v>
      </c>
      <c r="FU17" s="169">
        <f t="shared" si="51"/>
        <v>4.5555555555555554</v>
      </c>
      <c r="FV17" s="169">
        <f t="shared" si="52"/>
        <v>5.2285714285714295</v>
      </c>
      <c r="FW17" s="140">
        <f t="shared" si="53"/>
        <v>3.8461538461538494</v>
      </c>
      <c r="FX17" s="140">
        <f t="shared" si="54"/>
        <v>25.510204081632654</v>
      </c>
      <c r="FY17" s="140">
        <f t="shared" si="55"/>
        <v>29.629629629629612</v>
      </c>
      <c r="FZ17" s="140">
        <f t="shared" si="56"/>
        <v>48.780487804878057</v>
      </c>
    </row>
    <row r="18" spans="1:182" ht="15" customHeight="1">
      <c r="A18" s="66" t="s">
        <v>33</v>
      </c>
      <c r="B18" s="74"/>
      <c r="C18" s="74"/>
      <c r="D18" s="74">
        <v>12.977</v>
      </c>
      <c r="E18" s="74">
        <v>64.887</v>
      </c>
      <c r="F18" s="74">
        <v>10.936999999999999</v>
      </c>
      <c r="G18" s="74">
        <v>54.686</v>
      </c>
      <c r="H18" s="74" t="str">
        <f t="shared" si="0"/>
        <v/>
      </c>
      <c r="I18" s="74">
        <f t="shared" si="1"/>
        <v>5.0001541188256144</v>
      </c>
      <c r="J18" s="68">
        <f t="shared" si="2"/>
        <v>5.000091432751212</v>
      </c>
      <c r="K18" s="193" t="str">
        <f t="shared" si="3"/>
        <v/>
      </c>
      <c r="L18" s="193" t="str">
        <f t="shared" si="3"/>
        <v/>
      </c>
      <c r="M18" s="193">
        <f t="shared" si="3"/>
        <v>-15.720120212683986</v>
      </c>
      <c r="N18" s="193">
        <f t="shared" si="3"/>
        <v>-15.721176815078522</v>
      </c>
      <c r="O18" s="17"/>
      <c r="P18" s="17"/>
      <c r="Q18" s="64" t="s">
        <v>40</v>
      </c>
      <c r="R18" s="73">
        <v>16.399999999999999</v>
      </c>
      <c r="S18" s="73">
        <v>381.66</v>
      </c>
      <c r="T18" s="73">
        <v>18.68</v>
      </c>
      <c r="U18" s="73">
        <v>413.4</v>
      </c>
      <c r="V18" s="73">
        <v>20.79</v>
      </c>
      <c r="W18" s="73">
        <v>498.81</v>
      </c>
      <c r="X18" s="73">
        <f t="shared" si="4"/>
        <v>23.2719512195122</v>
      </c>
      <c r="Y18" s="73">
        <f t="shared" si="5"/>
        <v>22.130620985010705</v>
      </c>
      <c r="Z18" s="70">
        <f t="shared" si="6"/>
        <v>23.992784992784994</v>
      </c>
      <c r="AA18" s="193">
        <f t="shared" si="7"/>
        <v>13.902439024390251</v>
      </c>
      <c r="AB18" s="193">
        <f t="shared" si="7"/>
        <v>8.3163024681653699</v>
      </c>
      <c r="AC18" s="193">
        <f t="shared" si="7"/>
        <v>11.295503211991431</v>
      </c>
      <c r="AD18" s="193">
        <f t="shared" si="7"/>
        <v>20.660377358490571</v>
      </c>
      <c r="AE18" s="17"/>
      <c r="AF18" s="17"/>
      <c r="AG18" s="66" t="s">
        <v>29</v>
      </c>
      <c r="AH18" s="74">
        <v>0.114</v>
      </c>
      <c r="AI18" s="74">
        <v>0.13600000000000001</v>
      </c>
      <c r="AJ18" s="74">
        <v>0.107</v>
      </c>
      <c r="AK18" s="74">
        <v>0.128</v>
      </c>
      <c r="AL18" s="74">
        <v>9.4E-2</v>
      </c>
      <c r="AM18" s="74">
        <v>0.128</v>
      </c>
      <c r="AN18" s="74">
        <f t="shared" si="8"/>
        <v>1.1929824561403508</v>
      </c>
      <c r="AO18" s="74">
        <f t="shared" si="9"/>
        <v>1.1962616822429908</v>
      </c>
      <c r="AP18" s="68">
        <f t="shared" si="10"/>
        <v>1.3617021276595744</v>
      </c>
      <c r="AQ18" s="193">
        <f t="shared" si="11"/>
        <v>-6.1403508771929873</v>
      </c>
      <c r="AR18" s="193">
        <f t="shared" si="11"/>
        <v>-5.8823529411764754</v>
      </c>
      <c r="AS18" s="193">
        <f t="shared" si="11"/>
        <v>-12.149532710280372</v>
      </c>
      <c r="AT18" s="193">
        <f t="shared" si="11"/>
        <v>0</v>
      </c>
      <c r="AU18" s="17"/>
      <c r="AV18" s="64" t="s">
        <v>41</v>
      </c>
      <c r="AW18" s="73">
        <v>3</v>
      </c>
      <c r="AX18" s="73">
        <v>23</v>
      </c>
      <c r="AY18" s="73">
        <v>5.4020000000000001</v>
      </c>
      <c r="AZ18" s="73">
        <v>74.798000000000002</v>
      </c>
      <c r="BA18" s="73">
        <v>2.4700000000000002</v>
      </c>
      <c r="BB18" s="73">
        <v>24.62</v>
      </c>
      <c r="BC18" s="73">
        <f t="shared" si="12"/>
        <v>7.666666666666667</v>
      </c>
      <c r="BD18" s="73">
        <f t="shared" si="13"/>
        <v>13.846353202517586</v>
      </c>
      <c r="BE18" s="70">
        <f t="shared" si="14"/>
        <v>9.9676113360323875</v>
      </c>
      <c r="BF18" s="193">
        <f t="shared" si="15"/>
        <v>80.066666666666677</v>
      </c>
      <c r="BG18" s="193">
        <f t="shared" si="15"/>
        <v>225.20869565217393</v>
      </c>
      <c r="BH18" s="193">
        <f t="shared" si="15"/>
        <v>-54.276194002221402</v>
      </c>
      <c r="BI18" s="193">
        <f t="shared" si="15"/>
        <v>-67.084681408593809</v>
      </c>
      <c r="BJ18" s="17"/>
      <c r="BK18" s="64" t="s">
        <v>37</v>
      </c>
      <c r="BL18" s="73"/>
      <c r="BM18" s="73"/>
      <c r="BN18" s="73"/>
      <c r="BO18" s="73"/>
      <c r="BP18" s="73">
        <v>190.876</v>
      </c>
      <c r="BQ18" s="73">
        <v>1717.884</v>
      </c>
      <c r="BR18" s="73" t="str">
        <f t="shared" si="16"/>
        <v/>
      </c>
      <c r="BS18" s="73" t="str">
        <f t="shared" si="17"/>
        <v/>
      </c>
      <c r="BT18" s="70">
        <f t="shared" si="18"/>
        <v>9</v>
      </c>
      <c r="BU18" s="73" t="str">
        <f t="shared" si="19"/>
        <v/>
      </c>
      <c r="BV18" s="73" t="str">
        <f t="shared" si="19"/>
        <v/>
      </c>
      <c r="BW18" s="73" t="str">
        <f t="shared" si="19"/>
        <v/>
      </c>
      <c r="BX18" s="73" t="str">
        <f t="shared" si="19"/>
        <v/>
      </c>
      <c r="BY18" s="17"/>
      <c r="BZ18" s="64" t="s">
        <v>47</v>
      </c>
      <c r="CA18" s="73">
        <v>1.708</v>
      </c>
      <c r="CB18" s="73">
        <v>41.280999999999999</v>
      </c>
      <c r="CC18" s="73">
        <v>1.8120000000000001</v>
      </c>
      <c r="CD18" s="73">
        <v>44.280999999999999</v>
      </c>
      <c r="CE18" s="73">
        <v>1.988</v>
      </c>
      <c r="CF18" s="73">
        <v>39.966999999999999</v>
      </c>
      <c r="CG18" s="73">
        <f t="shared" si="20"/>
        <v>24.169203747072601</v>
      </c>
      <c r="CH18" s="73">
        <f t="shared" si="21"/>
        <v>24.437637969094922</v>
      </c>
      <c r="CI18" s="70">
        <f t="shared" si="22"/>
        <v>20.104124748490946</v>
      </c>
      <c r="CJ18" s="73">
        <f t="shared" si="23"/>
        <v>6.0889929742388809</v>
      </c>
      <c r="CK18" s="73">
        <f t="shared" si="23"/>
        <v>7.2672658123591969</v>
      </c>
      <c r="CL18" s="73">
        <f t="shared" si="23"/>
        <v>9.7130242825607027</v>
      </c>
      <c r="CM18" s="73">
        <f t="shared" si="23"/>
        <v>-9.7423274090467693</v>
      </c>
      <c r="CN18" s="17"/>
      <c r="CO18" s="71" t="s">
        <v>28</v>
      </c>
      <c r="CP18" s="74">
        <v>12.6</v>
      </c>
      <c r="CQ18" s="74">
        <v>116.57</v>
      </c>
      <c r="CR18" s="74">
        <v>13.06</v>
      </c>
      <c r="CS18" s="74">
        <v>124.14</v>
      </c>
      <c r="CT18" s="74">
        <v>13.7</v>
      </c>
      <c r="CU18" s="74">
        <v>136.31</v>
      </c>
      <c r="CV18" s="74">
        <f t="shared" si="24"/>
        <v>9.2515873015873016</v>
      </c>
      <c r="CW18" s="74">
        <f t="shared" si="25"/>
        <v>9.5053598774885142</v>
      </c>
      <c r="CX18" s="68">
        <f t="shared" si="26"/>
        <v>9.9496350364963515</v>
      </c>
      <c r="CY18" s="193">
        <f t="shared" si="27"/>
        <v>3.6507936507936578</v>
      </c>
      <c r="CZ18" s="193">
        <f t="shared" si="27"/>
        <v>6.4939521317663269</v>
      </c>
      <c r="DA18" s="193">
        <f t="shared" si="27"/>
        <v>4.9004594180704348</v>
      </c>
      <c r="DB18" s="193">
        <f t="shared" si="27"/>
        <v>9.8034477203157735</v>
      </c>
      <c r="DC18" s="17"/>
      <c r="DD18" s="17"/>
      <c r="DE18" s="66" t="s">
        <v>20</v>
      </c>
      <c r="DF18" s="74">
        <v>6.0000000000000001E-3</v>
      </c>
      <c r="DG18" s="74">
        <v>3.5999999999999997E-2</v>
      </c>
      <c r="DH18" s="74">
        <v>6.0000000000000001E-3</v>
      </c>
      <c r="DI18" s="74">
        <v>3.0000000000000001E-3</v>
      </c>
      <c r="DJ18" s="74">
        <v>0.111</v>
      </c>
      <c r="DK18" s="74">
        <v>0.34100000000000003</v>
      </c>
      <c r="DL18" s="74">
        <f t="shared" si="28"/>
        <v>5.9999999999999991</v>
      </c>
      <c r="DM18" s="74">
        <f t="shared" si="29"/>
        <v>0.5</v>
      </c>
      <c r="DN18" s="68">
        <f t="shared" si="30"/>
        <v>3.0720720720720722</v>
      </c>
      <c r="DO18" s="193">
        <f t="shared" si="31"/>
        <v>0</v>
      </c>
      <c r="DP18" s="193">
        <f t="shared" si="31"/>
        <v>-91.666666666666657</v>
      </c>
      <c r="DQ18" s="193">
        <f t="shared" si="31"/>
        <v>1750</v>
      </c>
      <c r="DR18" s="193">
        <f t="shared" si="31"/>
        <v>11266.666666666668</v>
      </c>
      <c r="DS18" s="17"/>
      <c r="DT18" s="66" t="s">
        <v>41</v>
      </c>
      <c r="DU18" s="74">
        <v>0.02</v>
      </c>
      <c r="DV18" s="74">
        <v>0.05</v>
      </c>
      <c r="DW18" s="74">
        <v>0.02</v>
      </c>
      <c r="DX18" s="74">
        <v>0.08</v>
      </c>
      <c r="DY18" s="74">
        <v>6.0000000000000001E-3</v>
      </c>
      <c r="DZ18" s="74">
        <v>3.1E-2</v>
      </c>
      <c r="EA18" s="74">
        <f t="shared" si="32"/>
        <v>2.5</v>
      </c>
      <c r="EB18" s="74">
        <f t="shared" si="33"/>
        <v>4</v>
      </c>
      <c r="EC18" s="68">
        <f t="shared" si="34"/>
        <v>5.166666666666667</v>
      </c>
      <c r="ED18" s="193">
        <f t="shared" si="35"/>
        <v>0</v>
      </c>
      <c r="EE18" s="193">
        <f t="shared" si="35"/>
        <v>60</v>
      </c>
      <c r="EF18" s="193">
        <f t="shared" si="35"/>
        <v>-70</v>
      </c>
      <c r="EG18" s="193">
        <f t="shared" si="35"/>
        <v>-61.250000000000007</v>
      </c>
      <c r="EH18" s="17"/>
      <c r="EI18" s="170" t="s">
        <v>47</v>
      </c>
      <c r="EJ18" s="171">
        <v>18.010000000000002</v>
      </c>
      <c r="EK18" s="171">
        <v>133.876</v>
      </c>
      <c r="EL18" s="172">
        <v>18.04</v>
      </c>
      <c r="EM18" s="172">
        <v>136.42099999999999</v>
      </c>
      <c r="EN18" s="172">
        <v>17.952000000000002</v>
      </c>
      <c r="EO18" s="172">
        <v>128.904</v>
      </c>
      <c r="EP18" s="173">
        <f t="shared" si="36"/>
        <v>7.4334258745141586</v>
      </c>
      <c r="EQ18" s="173">
        <f t="shared" si="37"/>
        <v>7.5621396895787143</v>
      </c>
      <c r="ER18" s="173">
        <f t="shared" si="38"/>
        <v>7.1804812834224592</v>
      </c>
      <c r="ES18" s="140">
        <f t="shared" si="39"/>
        <v>0.16657412548582778</v>
      </c>
      <c r="ET18" s="140">
        <f t="shared" si="40"/>
        <v>1.9010128775882065</v>
      </c>
      <c r="EU18" s="140">
        <f t="shared" si="41"/>
        <v>-0.48780487804876616</v>
      </c>
      <c r="EV18" s="140">
        <f t="shared" si="42"/>
        <v>-5.5101487307672548</v>
      </c>
      <c r="EW18" s="132"/>
      <c r="EX18" s="181" t="s">
        <v>30</v>
      </c>
      <c r="EY18" s="167">
        <v>8.36</v>
      </c>
      <c r="EZ18" s="167">
        <v>22.23</v>
      </c>
      <c r="FA18" s="168">
        <v>8.9600000000000009</v>
      </c>
      <c r="FB18" s="168">
        <v>24.102</v>
      </c>
      <c r="FC18" s="168">
        <v>13.507999999999999</v>
      </c>
      <c r="FD18" s="168">
        <v>40.43</v>
      </c>
      <c r="FE18" s="169">
        <f t="shared" si="43"/>
        <v>2.6590909090909092</v>
      </c>
      <c r="FF18" s="169">
        <f t="shared" si="44"/>
        <v>2.6899553571428569</v>
      </c>
      <c r="FG18" s="169">
        <f t="shared" si="45"/>
        <v>2.993041160793604</v>
      </c>
      <c r="FH18" s="140">
        <f t="shared" si="46"/>
        <v>7.1770334928229849</v>
      </c>
      <c r="FI18" s="140">
        <f t="shared" si="47"/>
        <v>8.4210526315789469</v>
      </c>
      <c r="FJ18" s="140">
        <f t="shared" si="48"/>
        <v>50.758928571428555</v>
      </c>
      <c r="FK18" s="140">
        <f t="shared" si="49"/>
        <v>67.745415318230854</v>
      </c>
      <c r="FL18" s="132"/>
      <c r="FM18" s="181" t="s">
        <v>30</v>
      </c>
      <c r="FN18" s="167">
        <v>1.4</v>
      </c>
      <c r="FO18" s="167">
        <v>4.2</v>
      </c>
      <c r="FP18" s="168">
        <v>1.5</v>
      </c>
      <c r="FQ18" s="168">
        <v>4.6500000000000004</v>
      </c>
      <c r="FR18" s="168">
        <v>1.52</v>
      </c>
      <c r="FS18" s="168">
        <v>4.8639999999999999</v>
      </c>
      <c r="FT18" s="169">
        <f t="shared" si="50"/>
        <v>3.0000000000000004</v>
      </c>
      <c r="FU18" s="169">
        <f t="shared" si="51"/>
        <v>3.1</v>
      </c>
      <c r="FV18" s="169">
        <f t="shared" si="52"/>
        <v>3.1999999999999997</v>
      </c>
      <c r="FW18" s="140">
        <f t="shared" si="53"/>
        <v>7.1428571428571495</v>
      </c>
      <c r="FX18" s="140">
        <f t="shared" si="54"/>
        <v>10.714285714285717</v>
      </c>
      <c r="FY18" s="140">
        <f t="shared" si="55"/>
        <v>1.3333333333333344</v>
      </c>
      <c r="FZ18" s="140">
        <f t="shared" si="56"/>
        <v>4.6021505376343983</v>
      </c>
    </row>
    <row r="19" spans="1:182" ht="15" customHeight="1">
      <c r="A19" s="67" t="s">
        <v>46</v>
      </c>
      <c r="B19" s="74">
        <v>3.1E-2</v>
      </c>
      <c r="C19" s="74">
        <v>0.156</v>
      </c>
      <c r="D19" s="74"/>
      <c r="E19" s="74"/>
      <c r="F19" s="74">
        <v>1.9E-2</v>
      </c>
      <c r="G19" s="74">
        <v>9.5000000000000001E-2</v>
      </c>
      <c r="H19" s="74">
        <f t="shared" si="0"/>
        <v>5.032258064516129</v>
      </c>
      <c r="I19" s="74" t="str">
        <f t="shared" si="1"/>
        <v/>
      </c>
      <c r="J19" s="68">
        <f t="shared" si="2"/>
        <v>5</v>
      </c>
      <c r="K19" s="193">
        <f t="shared" si="3"/>
        <v>-100</v>
      </c>
      <c r="L19" s="193">
        <f t="shared" si="3"/>
        <v>-100</v>
      </c>
      <c r="M19" s="193" t="str">
        <f t="shared" si="3"/>
        <v/>
      </c>
      <c r="N19" s="193" t="str">
        <f t="shared" si="3"/>
        <v/>
      </c>
      <c r="O19" s="17"/>
      <c r="P19" s="17"/>
      <c r="Q19" s="64" t="s">
        <v>51</v>
      </c>
      <c r="R19" s="73">
        <v>27.48</v>
      </c>
      <c r="S19" s="73">
        <v>506.24</v>
      </c>
      <c r="T19" s="73">
        <v>27.49</v>
      </c>
      <c r="U19" s="73">
        <v>521.30999999999995</v>
      </c>
      <c r="V19" s="73">
        <v>25.06</v>
      </c>
      <c r="W19" s="73">
        <v>476.6</v>
      </c>
      <c r="X19" s="73">
        <f t="shared" si="4"/>
        <v>18.422125181950509</v>
      </c>
      <c r="Y19" s="73">
        <f t="shared" si="5"/>
        <v>18.963623135685705</v>
      </c>
      <c r="Z19" s="70">
        <f t="shared" si="6"/>
        <v>19.018355945730249</v>
      </c>
      <c r="AA19" s="193">
        <f t="shared" si="7"/>
        <v>3.6390101892278058E-2</v>
      </c>
      <c r="AB19" s="193">
        <f t="shared" si="7"/>
        <v>2.9768489254108599</v>
      </c>
      <c r="AC19" s="193">
        <f t="shared" si="7"/>
        <v>-8.8395780283739533</v>
      </c>
      <c r="AD19" s="193">
        <f t="shared" si="7"/>
        <v>-8.5764708139110937</v>
      </c>
      <c r="AE19" s="17"/>
      <c r="AF19" s="17"/>
      <c r="AG19" s="78" t="s">
        <v>38</v>
      </c>
      <c r="AH19" s="15"/>
      <c r="AI19" s="15"/>
      <c r="AJ19" s="15"/>
      <c r="AK19" s="15"/>
      <c r="AL19" s="15"/>
      <c r="AM19" s="15"/>
      <c r="AN19" s="15" t="str">
        <f t="shared" si="8"/>
        <v/>
      </c>
      <c r="AO19" s="15" t="str">
        <f t="shared" si="9"/>
        <v/>
      </c>
      <c r="AP19" s="16" t="str">
        <f t="shared" si="10"/>
        <v/>
      </c>
      <c r="AQ19" s="15" t="str">
        <f t="shared" si="11"/>
        <v/>
      </c>
      <c r="AR19" s="15" t="str">
        <f t="shared" si="11"/>
        <v/>
      </c>
      <c r="AS19" s="15" t="str">
        <f t="shared" si="11"/>
        <v/>
      </c>
      <c r="AT19" s="15" t="str">
        <f t="shared" si="11"/>
        <v/>
      </c>
      <c r="AU19" s="17"/>
      <c r="AV19" s="66" t="s">
        <v>69</v>
      </c>
      <c r="AW19" s="74">
        <v>15.56</v>
      </c>
      <c r="AX19" s="74">
        <v>121.25</v>
      </c>
      <c r="AY19" s="74">
        <v>17.12</v>
      </c>
      <c r="AZ19" s="74">
        <v>140.91</v>
      </c>
      <c r="BA19" s="74">
        <v>19.27</v>
      </c>
      <c r="BB19" s="74">
        <v>162.77000000000001</v>
      </c>
      <c r="BC19" s="74">
        <f t="shared" si="12"/>
        <v>7.7924164524421595</v>
      </c>
      <c r="BD19" s="74">
        <f t="shared" si="13"/>
        <v>8.2307242990654199</v>
      </c>
      <c r="BE19" s="68">
        <f t="shared" si="14"/>
        <v>8.4468085106382986</v>
      </c>
      <c r="BF19" s="193">
        <f t="shared" si="15"/>
        <v>10.02570694087404</v>
      </c>
      <c r="BG19" s="193">
        <f t="shared" si="15"/>
        <v>16.214432989690721</v>
      </c>
      <c r="BH19" s="193">
        <f t="shared" si="15"/>
        <v>12.55841121495326</v>
      </c>
      <c r="BI19" s="193">
        <f t="shared" si="15"/>
        <v>15.513448300333557</v>
      </c>
      <c r="BJ19" s="17"/>
      <c r="BK19" s="64" t="s">
        <v>32</v>
      </c>
      <c r="BL19" s="73">
        <v>136.18</v>
      </c>
      <c r="BM19" s="73">
        <v>965.95</v>
      </c>
      <c r="BN19" s="73">
        <v>141.26</v>
      </c>
      <c r="BO19" s="73">
        <v>1003.71</v>
      </c>
      <c r="BP19" s="73">
        <v>142.69</v>
      </c>
      <c r="BQ19" s="73">
        <v>1125.6099999999999</v>
      </c>
      <c r="BR19" s="73">
        <f t="shared" si="16"/>
        <v>7.093185489792921</v>
      </c>
      <c r="BS19" s="73">
        <f t="shared" si="17"/>
        <v>7.1054084666572281</v>
      </c>
      <c r="BT19" s="70">
        <f t="shared" si="18"/>
        <v>7.8884995444670256</v>
      </c>
      <c r="BU19" s="73">
        <f t="shared" si="19"/>
        <v>3.7303568805991949</v>
      </c>
      <c r="BV19" s="73">
        <f t="shared" si="19"/>
        <v>3.9091050261400682</v>
      </c>
      <c r="BW19" s="73">
        <f t="shared" si="19"/>
        <v>1.012317712020393</v>
      </c>
      <c r="BX19" s="73">
        <f t="shared" si="19"/>
        <v>12.144942264199805</v>
      </c>
      <c r="BY19" s="17"/>
      <c r="BZ19" s="64" t="s">
        <v>39</v>
      </c>
      <c r="CA19" s="73">
        <v>8.4819999999999993</v>
      </c>
      <c r="CB19" s="73">
        <v>167.90100000000001</v>
      </c>
      <c r="CC19" s="73">
        <v>8.7360000000000007</v>
      </c>
      <c r="CD19" s="73">
        <v>174.589</v>
      </c>
      <c r="CE19" s="73">
        <v>7.4950000000000001</v>
      </c>
      <c r="CF19" s="73">
        <v>149.14400000000001</v>
      </c>
      <c r="CG19" s="73">
        <f t="shared" si="20"/>
        <v>19.794977599622733</v>
      </c>
      <c r="CH19" s="73">
        <f t="shared" si="21"/>
        <v>19.985004578754577</v>
      </c>
      <c r="CI19" s="70">
        <f t="shared" si="22"/>
        <v>19.899132755170115</v>
      </c>
      <c r="CJ19" s="73">
        <f t="shared" si="23"/>
        <v>2.9945767507663446</v>
      </c>
      <c r="CK19" s="73">
        <f t="shared" si="23"/>
        <v>3.9832996825510198</v>
      </c>
      <c r="CL19" s="73">
        <f t="shared" si="23"/>
        <v>-14.205586080586086</v>
      </c>
      <c r="CM19" s="73">
        <f t="shared" si="23"/>
        <v>-14.574228616923172</v>
      </c>
      <c r="CN19" s="17"/>
      <c r="CO19" s="66" t="s">
        <v>53</v>
      </c>
      <c r="CP19" s="74">
        <v>9.827</v>
      </c>
      <c r="CQ19" s="74">
        <v>80.777000000000001</v>
      </c>
      <c r="CR19" s="74">
        <v>8.5399999999999991</v>
      </c>
      <c r="CS19" s="74">
        <v>72.856999999999999</v>
      </c>
      <c r="CT19" s="74">
        <v>8.5399999999999991</v>
      </c>
      <c r="CU19" s="74">
        <v>72.856999999999999</v>
      </c>
      <c r="CV19" s="74">
        <f t="shared" si="24"/>
        <v>8.2199043451714662</v>
      </c>
      <c r="CW19" s="74">
        <f t="shared" si="25"/>
        <v>8.5312646370023426</v>
      </c>
      <c r="CX19" s="68">
        <f t="shared" si="26"/>
        <v>8.5312646370023426</v>
      </c>
      <c r="CY19" s="193">
        <f t="shared" si="27"/>
        <v>-13.09657067263662</v>
      </c>
      <c r="CZ19" s="193">
        <f t="shared" si="27"/>
        <v>-9.8047711601074585</v>
      </c>
      <c r="DA19" s="193">
        <f t="shared" si="27"/>
        <v>0</v>
      </c>
      <c r="DB19" s="193">
        <f t="shared" si="27"/>
        <v>0</v>
      </c>
      <c r="DC19" s="17"/>
      <c r="DD19" s="17"/>
      <c r="DE19" s="66" t="s">
        <v>30</v>
      </c>
      <c r="DF19" s="74">
        <v>6.0000000000000001E-3</v>
      </c>
      <c r="DG19" s="74">
        <v>0.05</v>
      </c>
      <c r="DH19" s="74">
        <v>0.01</v>
      </c>
      <c r="DI19" s="74">
        <v>0.02</v>
      </c>
      <c r="DJ19" s="74">
        <v>0.01</v>
      </c>
      <c r="DK19" s="74">
        <v>0.02</v>
      </c>
      <c r="DL19" s="74">
        <f t="shared" si="28"/>
        <v>8.3333333333333339</v>
      </c>
      <c r="DM19" s="74">
        <f t="shared" si="29"/>
        <v>2</v>
      </c>
      <c r="DN19" s="68">
        <f t="shared" si="30"/>
        <v>2</v>
      </c>
      <c r="DO19" s="193">
        <f t="shared" si="31"/>
        <v>66.666666666666657</v>
      </c>
      <c r="DP19" s="193">
        <f t="shared" si="31"/>
        <v>-60</v>
      </c>
      <c r="DQ19" s="193">
        <f t="shared" si="31"/>
        <v>0</v>
      </c>
      <c r="DR19" s="193">
        <f t="shared" si="31"/>
        <v>0</v>
      </c>
      <c r="DS19" s="17"/>
      <c r="DT19" s="66" t="s">
        <v>30</v>
      </c>
      <c r="DU19" s="74">
        <v>4.0000000000000001E-3</v>
      </c>
      <c r="DV19" s="74">
        <v>0.02</v>
      </c>
      <c r="DW19" s="74">
        <v>4.0000000000000001E-3</v>
      </c>
      <c r="DX19" s="74">
        <v>0.02</v>
      </c>
      <c r="DY19" s="74">
        <v>4.0000000000000001E-3</v>
      </c>
      <c r="DZ19" s="74">
        <v>0.02</v>
      </c>
      <c r="EA19" s="74">
        <f t="shared" si="32"/>
        <v>5</v>
      </c>
      <c r="EB19" s="74">
        <f t="shared" si="33"/>
        <v>5</v>
      </c>
      <c r="EC19" s="68">
        <f t="shared" si="34"/>
        <v>5</v>
      </c>
      <c r="ED19" s="193">
        <f t="shared" si="35"/>
        <v>0</v>
      </c>
      <c r="EE19" s="193">
        <f t="shared" si="35"/>
        <v>0</v>
      </c>
      <c r="EF19" s="193">
        <f t="shared" si="35"/>
        <v>0</v>
      </c>
      <c r="EG19" s="193">
        <f t="shared" si="35"/>
        <v>0</v>
      </c>
      <c r="EH19" s="17"/>
      <c r="EI19" s="170" t="s">
        <v>40</v>
      </c>
      <c r="EJ19" s="171">
        <v>11.24</v>
      </c>
      <c r="EK19" s="171">
        <v>73.709999999999994</v>
      </c>
      <c r="EL19" s="172">
        <v>11.88</v>
      </c>
      <c r="EM19" s="172">
        <v>79.5</v>
      </c>
      <c r="EN19" s="172">
        <v>11.46</v>
      </c>
      <c r="EO19" s="172">
        <v>78.790000000000006</v>
      </c>
      <c r="EP19" s="173">
        <f t="shared" si="36"/>
        <v>6.557829181494661</v>
      </c>
      <c r="EQ19" s="173">
        <f t="shared" si="37"/>
        <v>6.6919191919191912</v>
      </c>
      <c r="ER19" s="173">
        <f t="shared" si="38"/>
        <v>6.8752181500872602</v>
      </c>
      <c r="ES19" s="140">
        <f t="shared" si="39"/>
        <v>5.6939501779359487</v>
      </c>
      <c r="ET19" s="140">
        <f t="shared" si="40"/>
        <v>7.8551078551078639</v>
      </c>
      <c r="EU19" s="140">
        <f t="shared" si="41"/>
        <v>-3.5353535353535346</v>
      </c>
      <c r="EV19" s="140">
        <f t="shared" si="42"/>
        <v>-0.89308176100628156</v>
      </c>
      <c r="EW19" s="132"/>
      <c r="EX19" s="181" t="s">
        <v>27</v>
      </c>
      <c r="EY19" s="167">
        <v>3.19</v>
      </c>
      <c r="EZ19" s="167">
        <v>7.19</v>
      </c>
      <c r="FA19" s="168">
        <v>1.99</v>
      </c>
      <c r="FB19" s="168">
        <v>3.74</v>
      </c>
      <c r="FC19" s="168">
        <v>2.11</v>
      </c>
      <c r="FD19" s="168">
        <v>4.12</v>
      </c>
      <c r="FE19" s="169">
        <f t="shared" si="43"/>
        <v>2.253918495297806</v>
      </c>
      <c r="FF19" s="169">
        <f t="shared" si="44"/>
        <v>1.8793969849246233</v>
      </c>
      <c r="FG19" s="169">
        <f t="shared" si="45"/>
        <v>1.9526066350710902</v>
      </c>
      <c r="FH19" s="140">
        <f t="shared" si="46"/>
        <v>-37.61755485893417</v>
      </c>
      <c r="FI19" s="140">
        <f t="shared" si="47"/>
        <v>-47.983310152990263</v>
      </c>
      <c r="FJ19" s="140">
        <f t="shared" si="48"/>
        <v>6.0301507537688384</v>
      </c>
      <c r="FK19" s="140">
        <f t="shared" si="49"/>
        <v>10.160427807486627</v>
      </c>
      <c r="FL19" s="132"/>
      <c r="FM19" s="181" t="s">
        <v>29</v>
      </c>
      <c r="FN19" s="167">
        <v>1.419</v>
      </c>
      <c r="FO19" s="167">
        <v>2.097</v>
      </c>
      <c r="FP19" s="168">
        <v>1.536</v>
      </c>
      <c r="FQ19" s="168">
        <v>1.93</v>
      </c>
      <c r="FR19" s="168">
        <v>1.5489999999999999</v>
      </c>
      <c r="FS19" s="168">
        <v>1.946</v>
      </c>
      <c r="FT19" s="169">
        <f t="shared" si="50"/>
        <v>1.4778012684989428</v>
      </c>
      <c r="FU19" s="169">
        <f t="shared" si="51"/>
        <v>1.2565104166666665</v>
      </c>
      <c r="FV19" s="169">
        <f t="shared" si="52"/>
        <v>1.2562943834732085</v>
      </c>
      <c r="FW19" s="140">
        <f t="shared" si="53"/>
        <v>8.2452431289640575</v>
      </c>
      <c r="FX19" s="140">
        <f t="shared" si="54"/>
        <v>-7.9637577491654756</v>
      </c>
      <c r="FY19" s="140">
        <f t="shared" si="55"/>
        <v>0.84635416666666019</v>
      </c>
      <c r="FZ19" s="140">
        <f t="shared" si="56"/>
        <v>0.82901554404145161</v>
      </c>
    </row>
    <row r="20" spans="1:182" ht="15" customHeight="1">
      <c r="A20" s="66" t="s">
        <v>30</v>
      </c>
      <c r="B20" s="74">
        <v>0.21</v>
      </c>
      <c r="C20" s="74">
        <v>0.89</v>
      </c>
      <c r="D20" s="74">
        <v>0.21</v>
      </c>
      <c r="E20" s="74">
        <v>0.09</v>
      </c>
      <c r="F20" s="74">
        <v>0.27500000000000002</v>
      </c>
      <c r="G20" s="74">
        <v>1.21</v>
      </c>
      <c r="H20" s="74">
        <f t="shared" si="0"/>
        <v>4.2380952380952381</v>
      </c>
      <c r="I20" s="74">
        <f t="shared" si="1"/>
        <v>0.42857142857142855</v>
      </c>
      <c r="J20" s="68">
        <f t="shared" si="2"/>
        <v>4.3999999999999995</v>
      </c>
      <c r="K20" s="193">
        <f t="shared" si="3"/>
        <v>0</v>
      </c>
      <c r="L20" s="193">
        <f t="shared" si="3"/>
        <v>-89.887640449438209</v>
      </c>
      <c r="M20" s="193">
        <f t="shared" si="3"/>
        <v>30.95238095238097</v>
      </c>
      <c r="N20" s="193">
        <f t="shared" si="3"/>
        <v>1244.4444444444443</v>
      </c>
      <c r="O20" s="17"/>
      <c r="P20" s="17"/>
      <c r="Q20" s="64" t="s">
        <v>41</v>
      </c>
      <c r="R20" s="73">
        <v>0.05</v>
      </c>
      <c r="S20" s="73">
        <v>0.8</v>
      </c>
      <c r="T20" s="73">
        <v>0.04</v>
      </c>
      <c r="U20" s="73">
        <v>0.89</v>
      </c>
      <c r="V20" s="73">
        <v>3.5000000000000003E-2</v>
      </c>
      <c r="W20" s="73">
        <v>0.63500000000000001</v>
      </c>
      <c r="X20" s="73">
        <f t="shared" si="4"/>
        <v>16</v>
      </c>
      <c r="Y20" s="73">
        <f t="shared" si="5"/>
        <v>22.25</v>
      </c>
      <c r="Z20" s="70">
        <f t="shared" si="6"/>
        <v>18.142857142857142</v>
      </c>
      <c r="AA20" s="193">
        <f t="shared" si="7"/>
        <v>-20.000000000000004</v>
      </c>
      <c r="AB20" s="193">
        <f t="shared" si="7"/>
        <v>11.249999999999996</v>
      </c>
      <c r="AC20" s="193">
        <f t="shared" si="7"/>
        <v>-12.499999999999993</v>
      </c>
      <c r="AD20" s="193">
        <f t="shared" si="7"/>
        <v>-28.651685393258425</v>
      </c>
      <c r="AE20" s="17"/>
      <c r="AF20" s="17"/>
      <c r="AG20" s="18" t="s">
        <v>45</v>
      </c>
      <c r="AH20" s="15"/>
      <c r="AI20" s="15"/>
      <c r="AJ20" s="15"/>
      <c r="AK20" s="15"/>
      <c r="AL20" s="15"/>
      <c r="AM20" s="15"/>
      <c r="AN20" s="15" t="str">
        <f t="shared" si="8"/>
        <v/>
      </c>
      <c r="AO20" s="15" t="str">
        <f t="shared" si="9"/>
        <v/>
      </c>
      <c r="AP20" s="16" t="str">
        <f t="shared" si="10"/>
        <v/>
      </c>
      <c r="AQ20" s="15" t="str">
        <f t="shared" si="11"/>
        <v/>
      </c>
      <c r="AR20" s="15" t="str">
        <f t="shared" si="11"/>
        <v/>
      </c>
      <c r="AS20" s="15" t="str">
        <f t="shared" si="11"/>
        <v/>
      </c>
      <c r="AT20" s="15" t="str">
        <f t="shared" si="11"/>
        <v/>
      </c>
      <c r="AU20" s="17"/>
      <c r="AV20" s="66" t="s">
        <v>34</v>
      </c>
      <c r="AW20" s="74">
        <v>37</v>
      </c>
      <c r="AX20" s="74">
        <v>322</v>
      </c>
      <c r="AY20" s="74">
        <v>39</v>
      </c>
      <c r="AZ20" s="74">
        <v>305</v>
      </c>
      <c r="BA20" s="74">
        <v>40</v>
      </c>
      <c r="BB20" s="74">
        <v>324</v>
      </c>
      <c r="BC20" s="74">
        <f t="shared" si="12"/>
        <v>8.7027027027027035</v>
      </c>
      <c r="BD20" s="74">
        <f t="shared" si="13"/>
        <v>7.8205128205128203</v>
      </c>
      <c r="BE20" s="68">
        <f t="shared" si="14"/>
        <v>8.1</v>
      </c>
      <c r="BF20" s="193">
        <f t="shared" si="15"/>
        <v>5.4054054054054053</v>
      </c>
      <c r="BG20" s="193">
        <f t="shared" si="15"/>
        <v>-5.2795031055900621</v>
      </c>
      <c r="BH20" s="193">
        <f t="shared" si="15"/>
        <v>2.5641025641025639</v>
      </c>
      <c r="BI20" s="193">
        <f t="shared" si="15"/>
        <v>6.2295081967213122</v>
      </c>
      <c r="BJ20" s="17"/>
      <c r="BK20" s="65" t="s">
        <v>25</v>
      </c>
      <c r="BL20" s="73"/>
      <c r="BM20" s="73"/>
      <c r="BN20" s="73">
        <v>0.42</v>
      </c>
      <c r="BO20" s="73">
        <v>3</v>
      </c>
      <c r="BP20" s="73">
        <v>0.51</v>
      </c>
      <c r="BQ20" s="73">
        <v>3.57</v>
      </c>
      <c r="BR20" s="73" t="str">
        <f t="shared" si="16"/>
        <v/>
      </c>
      <c r="BS20" s="73">
        <f t="shared" si="17"/>
        <v>7.1428571428571432</v>
      </c>
      <c r="BT20" s="70">
        <f t="shared" si="18"/>
        <v>7</v>
      </c>
      <c r="BU20" s="73" t="str">
        <f t="shared" si="19"/>
        <v/>
      </c>
      <c r="BV20" s="73" t="str">
        <f t="shared" si="19"/>
        <v/>
      </c>
      <c r="BW20" s="73">
        <f t="shared" si="19"/>
        <v>21.428571428571434</v>
      </c>
      <c r="BX20" s="73">
        <f t="shared" si="19"/>
        <v>18.999999999999993</v>
      </c>
      <c r="BY20" s="17"/>
      <c r="BZ20" s="64" t="s">
        <v>41</v>
      </c>
      <c r="CA20" s="73">
        <v>0.8</v>
      </c>
      <c r="CB20" s="73">
        <v>9</v>
      </c>
      <c r="CC20" s="73">
        <v>0.9</v>
      </c>
      <c r="CD20" s="73">
        <v>16.010000000000002</v>
      </c>
      <c r="CE20" s="73">
        <v>0.58699999999999997</v>
      </c>
      <c r="CF20" s="73">
        <v>10.53</v>
      </c>
      <c r="CG20" s="73">
        <f t="shared" si="20"/>
        <v>11.25</v>
      </c>
      <c r="CH20" s="73">
        <f t="shared" si="21"/>
        <v>17.788888888888891</v>
      </c>
      <c r="CI20" s="70">
        <f t="shared" si="22"/>
        <v>17.938671209540033</v>
      </c>
      <c r="CJ20" s="73">
        <f t="shared" si="23"/>
        <v>12.499999999999996</v>
      </c>
      <c r="CK20" s="73">
        <f t="shared" si="23"/>
        <v>77.888888888888914</v>
      </c>
      <c r="CL20" s="73">
        <f t="shared" si="23"/>
        <v>-34.777777777777786</v>
      </c>
      <c r="CM20" s="73">
        <f t="shared" si="23"/>
        <v>-34.228607120549661</v>
      </c>
      <c r="CN20" s="17"/>
      <c r="CO20" s="66" t="s">
        <v>30</v>
      </c>
      <c r="CP20" s="74">
        <v>2.72</v>
      </c>
      <c r="CQ20" s="74">
        <v>19.649999999999999</v>
      </c>
      <c r="CR20" s="74">
        <v>3</v>
      </c>
      <c r="CS20" s="74">
        <v>21.96</v>
      </c>
      <c r="CT20" s="74">
        <v>4.0910000000000002</v>
      </c>
      <c r="CU20" s="74">
        <v>30.14</v>
      </c>
      <c r="CV20" s="74">
        <f t="shared" si="24"/>
        <v>7.2242647058823515</v>
      </c>
      <c r="CW20" s="74">
        <f t="shared" si="25"/>
        <v>7.32</v>
      </c>
      <c r="CX20" s="68">
        <f t="shared" si="26"/>
        <v>7.3673918357369832</v>
      </c>
      <c r="CY20" s="193">
        <f t="shared" si="27"/>
        <v>10.294117647058815</v>
      </c>
      <c r="CZ20" s="193">
        <f t="shared" si="27"/>
        <v>11.755725190839707</v>
      </c>
      <c r="DA20" s="193">
        <f t="shared" si="27"/>
        <v>36.366666666666674</v>
      </c>
      <c r="DB20" s="193">
        <f t="shared" si="27"/>
        <v>37.249544626593803</v>
      </c>
      <c r="DC20" s="17"/>
      <c r="DD20" s="17"/>
      <c r="DE20" s="66" t="s">
        <v>29</v>
      </c>
      <c r="DF20" s="74">
        <v>1.7090000000000001</v>
      </c>
      <c r="DG20" s="74">
        <v>0.749</v>
      </c>
      <c r="DH20" s="74">
        <v>1.9750000000000001</v>
      </c>
      <c r="DI20" s="74">
        <v>1.351</v>
      </c>
      <c r="DJ20" s="74">
        <v>2.1960000000000002</v>
      </c>
      <c r="DK20" s="74">
        <v>2.5390000000000001</v>
      </c>
      <c r="DL20" s="74">
        <f t="shared" si="28"/>
        <v>0.4382679929783499</v>
      </c>
      <c r="DM20" s="74">
        <f t="shared" si="29"/>
        <v>0.68405063291139234</v>
      </c>
      <c r="DN20" s="68">
        <f t="shared" si="30"/>
        <v>1.1561930783242258</v>
      </c>
      <c r="DO20" s="193">
        <f t="shared" si="31"/>
        <v>15.564657694558221</v>
      </c>
      <c r="DP20" s="193">
        <f t="shared" si="31"/>
        <v>80.373831775700936</v>
      </c>
      <c r="DQ20" s="193">
        <f t="shared" si="31"/>
        <v>11.189873417721524</v>
      </c>
      <c r="DR20" s="193">
        <f t="shared" si="31"/>
        <v>87.934863064396765</v>
      </c>
      <c r="DS20" s="17"/>
      <c r="DT20" s="66" t="s">
        <v>51</v>
      </c>
      <c r="DU20" s="74">
        <v>3.37</v>
      </c>
      <c r="DV20" s="74">
        <v>15.92</v>
      </c>
      <c r="DW20" s="74">
        <v>3.37</v>
      </c>
      <c r="DX20" s="74">
        <v>15.94</v>
      </c>
      <c r="DY20" s="74">
        <v>3.35</v>
      </c>
      <c r="DZ20" s="74">
        <v>15.64</v>
      </c>
      <c r="EA20" s="74">
        <f t="shared" si="32"/>
        <v>4.724035608308605</v>
      </c>
      <c r="EB20" s="74">
        <f t="shared" si="33"/>
        <v>4.7299703264094957</v>
      </c>
      <c r="EC20" s="68">
        <f t="shared" si="34"/>
        <v>4.6686567164179102</v>
      </c>
      <c r="ED20" s="193">
        <f t="shared" si="35"/>
        <v>0</v>
      </c>
      <c r="EE20" s="193">
        <f t="shared" si="35"/>
        <v>0.12562814070351491</v>
      </c>
      <c r="EF20" s="193">
        <f t="shared" si="35"/>
        <v>-0.59347181008902128</v>
      </c>
      <c r="EG20" s="193">
        <f t="shared" si="35"/>
        <v>-1.8820577164366308</v>
      </c>
      <c r="EH20" s="17"/>
      <c r="EI20" s="170" t="s">
        <v>34</v>
      </c>
      <c r="EJ20" s="171">
        <v>45</v>
      </c>
      <c r="EK20" s="171">
        <v>290</v>
      </c>
      <c r="EL20" s="172">
        <v>45</v>
      </c>
      <c r="EM20" s="172">
        <v>246</v>
      </c>
      <c r="EN20" s="172">
        <v>45</v>
      </c>
      <c r="EO20" s="172">
        <v>306</v>
      </c>
      <c r="EP20" s="173">
        <f t="shared" si="36"/>
        <v>6.4444444444444446</v>
      </c>
      <c r="EQ20" s="173">
        <f t="shared" si="37"/>
        <v>5.4666666666666668</v>
      </c>
      <c r="ER20" s="173">
        <f t="shared" si="38"/>
        <v>6.8</v>
      </c>
      <c r="ES20" s="140">
        <f t="shared" si="39"/>
        <v>0</v>
      </c>
      <c r="ET20" s="140">
        <f t="shared" si="40"/>
        <v>-15.172413793103448</v>
      </c>
      <c r="EU20" s="140">
        <f t="shared" si="41"/>
        <v>0</v>
      </c>
      <c r="EV20" s="140">
        <f t="shared" si="42"/>
        <v>24.390243902439025</v>
      </c>
      <c r="EW20" s="132"/>
      <c r="EX20" s="181" t="s">
        <v>35</v>
      </c>
      <c r="EY20" s="167">
        <v>8.6319999999999997</v>
      </c>
      <c r="EZ20" s="167">
        <v>15.94</v>
      </c>
      <c r="FA20" s="168">
        <v>9.4570000000000007</v>
      </c>
      <c r="FB20" s="168">
        <v>16.850000000000001</v>
      </c>
      <c r="FC20" s="168">
        <v>10.282</v>
      </c>
      <c r="FD20" s="168">
        <v>16.855</v>
      </c>
      <c r="FE20" s="169">
        <f t="shared" si="43"/>
        <v>1.8466172381835033</v>
      </c>
      <c r="FF20" s="169">
        <f t="shared" si="44"/>
        <v>1.7817489690176589</v>
      </c>
      <c r="FG20" s="169">
        <f t="shared" si="45"/>
        <v>1.6392725150748881</v>
      </c>
      <c r="FH20" s="140">
        <f t="shared" si="46"/>
        <v>9.5574606116774916</v>
      </c>
      <c r="FI20" s="140">
        <f t="shared" si="47"/>
        <v>5.7089084065244791</v>
      </c>
      <c r="FJ20" s="140">
        <f t="shared" si="48"/>
        <v>8.7236967325790342</v>
      </c>
      <c r="FK20" s="140">
        <f t="shared" si="49"/>
        <v>2.9673590504445135E-2</v>
      </c>
      <c r="FL20" s="132"/>
      <c r="FM20" s="181" t="s">
        <v>44</v>
      </c>
      <c r="FN20" s="167">
        <v>0.16</v>
      </c>
      <c r="FO20" s="167">
        <v>0</v>
      </c>
      <c r="FP20" s="168">
        <v>0.36</v>
      </c>
      <c r="FQ20" s="168">
        <v>0.32</v>
      </c>
      <c r="FR20" s="168">
        <v>1.1000000000000001</v>
      </c>
      <c r="FS20" s="168">
        <v>0.98</v>
      </c>
      <c r="FT20" s="169">
        <f t="shared" si="50"/>
        <v>0</v>
      </c>
      <c r="FU20" s="169">
        <f t="shared" si="51"/>
        <v>0.88888888888888895</v>
      </c>
      <c r="FV20" s="169">
        <f t="shared" si="52"/>
        <v>0.89090909090909087</v>
      </c>
      <c r="FW20" s="140">
        <f t="shared" si="53"/>
        <v>124.99999999999997</v>
      </c>
      <c r="FX20" s="140" t="str">
        <f t="shared" si="54"/>
        <v/>
      </c>
      <c r="FY20" s="140">
        <f t="shared" si="55"/>
        <v>205.55555555555557</v>
      </c>
      <c r="FZ20" s="140">
        <f t="shared" si="56"/>
        <v>206.24999999999994</v>
      </c>
    </row>
    <row r="21" spans="1:182" ht="15" customHeight="1">
      <c r="A21" s="66" t="s">
        <v>42</v>
      </c>
      <c r="B21" s="74">
        <v>7.3289999999999997</v>
      </c>
      <c r="C21" s="74">
        <v>32.979999999999997</v>
      </c>
      <c r="D21" s="74">
        <v>7.7960000000000003</v>
      </c>
      <c r="E21" s="74">
        <v>33.729999999999997</v>
      </c>
      <c r="F21" s="74">
        <v>7.7969999999999997</v>
      </c>
      <c r="G21" s="74">
        <v>33.74</v>
      </c>
      <c r="H21" s="74">
        <f t="shared" si="0"/>
        <v>4.4999317778687402</v>
      </c>
      <c r="I21" s="74">
        <f t="shared" si="1"/>
        <v>4.3265777321703434</v>
      </c>
      <c r="J21" s="68">
        <f t="shared" si="2"/>
        <v>4.3273053738617424</v>
      </c>
      <c r="K21" s="193">
        <f t="shared" si="3"/>
        <v>6.3719470596261498</v>
      </c>
      <c r="L21" s="193">
        <f t="shared" si="3"/>
        <v>2.2741055184960586</v>
      </c>
      <c r="M21" s="193">
        <f t="shared" si="3"/>
        <v>1.2827090815795866E-2</v>
      </c>
      <c r="N21" s="193">
        <f t="shared" si="3"/>
        <v>2.9647198339772064E-2</v>
      </c>
      <c r="O21" s="17"/>
      <c r="P21" s="17"/>
      <c r="Q21" s="64" t="s">
        <v>39</v>
      </c>
      <c r="R21" s="73">
        <v>49.057000000000002</v>
      </c>
      <c r="S21" s="73">
        <v>745.27200000000005</v>
      </c>
      <c r="T21" s="73">
        <v>51.509</v>
      </c>
      <c r="U21" s="73">
        <v>837.02099999999996</v>
      </c>
      <c r="V21" s="73">
        <v>50.805999999999997</v>
      </c>
      <c r="W21" s="73">
        <v>857.72</v>
      </c>
      <c r="X21" s="73">
        <f t="shared" si="4"/>
        <v>15.19196037262776</v>
      </c>
      <c r="Y21" s="73">
        <f t="shared" si="5"/>
        <v>16.249995146479254</v>
      </c>
      <c r="Z21" s="70">
        <f t="shared" si="6"/>
        <v>16.882258001023501</v>
      </c>
      <c r="AA21" s="193">
        <f t="shared" si="7"/>
        <v>4.9982673216870133</v>
      </c>
      <c r="AB21" s="193">
        <f t="shared" si="7"/>
        <v>12.310807329404554</v>
      </c>
      <c r="AC21" s="193">
        <f t="shared" si="7"/>
        <v>-1.3648100331980877</v>
      </c>
      <c r="AD21" s="193">
        <f t="shared" si="7"/>
        <v>2.4729367602485564</v>
      </c>
      <c r="AE21" s="17"/>
      <c r="AF21" s="17"/>
      <c r="AG21" s="14" t="s">
        <v>39</v>
      </c>
      <c r="AH21" s="15"/>
      <c r="AI21" s="15"/>
      <c r="AJ21" s="15"/>
      <c r="AK21" s="15"/>
      <c r="AL21" s="15"/>
      <c r="AM21" s="15"/>
      <c r="AN21" s="15" t="str">
        <f t="shared" si="8"/>
        <v/>
      </c>
      <c r="AO21" s="15" t="str">
        <f t="shared" si="9"/>
        <v/>
      </c>
      <c r="AP21" s="16" t="str">
        <f t="shared" si="10"/>
        <v/>
      </c>
      <c r="AQ21" s="15" t="str">
        <f t="shared" si="11"/>
        <v/>
      </c>
      <c r="AR21" s="15" t="str">
        <f t="shared" si="11"/>
        <v/>
      </c>
      <c r="AS21" s="15" t="str">
        <f t="shared" si="11"/>
        <v/>
      </c>
      <c r="AT21" s="15" t="str">
        <f t="shared" si="11"/>
        <v/>
      </c>
      <c r="AU21" s="17"/>
      <c r="AV21" s="67" t="s">
        <v>25</v>
      </c>
      <c r="AW21" s="74"/>
      <c r="AX21" s="74"/>
      <c r="AY21" s="74">
        <v>0.4</v>
      </c>
      <c r="AZ21" s="74">
        <v>2</v>
      </c>
      <c r="BA21" s="74">
        <v>0.52</v>
      </c>
      <c r="BB21" s="74">
        <v>4.16</v>
      </c>
      <c r="BC21" s="74" t="str">
        <f t="shared" si="12"/>
        <v/>
      </c>
      <c r="BD21" s="74">
        <f t="shared" si="13"/>
        <v>5</v>
      </c>
      <c r="BE21" s="68">
        <f t="shared" si="14"/>
        <v>8</v>
      </c>
      <c r="BF21" s="193" t="str">
        <f t="shared" si="15"/>
        <v/>
      </c>
      <c r="BG21" s="193" t="str">
        <f t="shared" si="15"/>
        <v/>
      </c>
      <c r="BH21" s="193">
        <f t="shared" si="15"/>
        <v>30</v>
      </c>
      <c r="BI21" s="193">
        <f t="shared" si="15"/>
        <v>108</v>
      </c>
      <c r="BJ21" s="17"/>
      <c r="BK21" s="64" t="s">
        <v>53</v>
      </c>
      <c r="BL21" s="73">
        <v>63.750999999999998</v>
      </c>
      <c r="BM21" s="73">
        <v>373.16800000000001</v>
      </c>
      <c r="BN21" s="73">
        <v>74.441999999999993</v>
      </c>
      <c r="BO21" s="73">
        <v>441.03300000000002</v>
      </c>
      <c r="BP21" s="73">
        <v>74.441999999999993</v>
      </c>
      <c r="BQ21" s="73">
        <v>441.03300000000002</v>
      </c>
      <c r="BR21" s="73">
        <f t="shared" si="16"/>
        <v>5.8535238662922939</v>
      </c>
      <c r="BS21" s="73">
        <f t="shared" si="17"/>
        <v>5.9245184170226493</v>
      </c>
      <c r="BT21" s="70">
        <f t="shared" si="18"/>
        <v>5.9245184170226493</v>
      </c>
      <c r="BU21" s="73">
        <f t="shared" si="19"/>
        <v>16.769933020658492</v>
      </c>
      <c r="BV21" s="73">
        <f t="shared" si="19"/>
        <v>18.186178879217941</v>
      </c>
      <c r="BW21" s="73">
        <f t="shared" si="19"/>
        <v>0</v>
      </c>
      <c r="BX21" s="73">
        <f t="shared" si="19"/>
        <v>0</v>
      </c>
      <c r="BY21" s="17"/>
      <c r="BZ21" s="65" t="s">
        <v>25</v>
      </c>
      <c r="CA21" s="73"/>
      <c r="CB21" s="73"/>
      <c r="CC21" s="73">
        <v>1.2</v>
      </c>
      <c r="CD21" s="73">
        <v>7.5</v>
      </c>
      <c r="CE21" s="73">
        <v>1.36</v>
      </c>
      <c r="CF21" s="73">
        <v>16.32</v>
      </c>
      <c r="CG21" s="73" t="str">
        <f t="shared" si="20"/>
        <v/>
      </c>
      <c r="CH21" s="73">
        <f t="shared" si="21"/>
        <v>6.25</v>
      </c>
      <c r="CI21" s="70">
        <f t="shared" si="22"/>
        <v>12</v>
      </c>
      <c r="CJ21" s="73" t="str">
        <f t="shared" si="23"/>
        <v/>
      </c>
      <c r="CK21" s="73" t="str">
        <f t="shared" si="23"/>
        <v/>
      </c>
      <c r="CL21" s="73">
        <f t="shared" si="23"/>
        <v>13.333333333333346</v>
      </c>
      <c r="CM21" s="73">
        <f t="shared" si="23"/>
        <v>117.6</v>
      </c>
      <c r="CN21" s="17"/>
      <c r="CO21" s="67" t="s">
        <v>45</v>
      </c>
      <c r="CP21" s="74">
        <v>11.925000000000001</v>
      </c>
      <c r="CQ21" s="74">
        <v>66.78</v>
      </c>
      <c r="CR21" s="74">
        <v>12.28</v>
      </c>
      <c r="CS21" s="74">
        <v>67.58</v>
      </c>
      <c r="CT21" s="74">
        <v>12.78</v>
      </c>
      <c r="CU21" s="74">
        <v>69.606999999999999</v>
      </c>
      <c r="CV21" s="74">
        <f t="shared" si="24"/>
        <v>5.6</v>
      </c>
      <c r="CW21" s="74">
        <f t="shared" si="25"/>
        <v>5.5032573289902285</v>
      </c>
      <c r="CX21" s="68">
        <f t="shared" si="26"/>
        <v>5.446557120500783</v>
      </c>
      <c r="CY21" s="193">
        <f t="shared" si="27"/>
        <v>2.9769392033542861</v>
      </c>
      <c r="CZ21" s="193">
        <f t="shared" si="27"/>
        <v>1.1979634621144013</v>
      </c>
      <c r="DA21" s="193">
        <f t="shared" si="27"/>
        <v>4.0716612377850163</v>
      </c>
      <c r="DB21" s="193">
        <f t="shared" si="27"/>
        <v>2.9994081089079625</v>
      </c>
      <c r="DC21" s="17"/>
      <c r="DD21" s="17"/>
      <c r="DE21" s="66" t="s">
        <v>54</v>
      </c>
      <c r="DF21" s="74">
        <v>5.0000000000000001E-3</v>
      </c>
      <c r="DG21" s="74">
        <v>4.4999999999999997E-3</v>
      </c>
      <c r="DH21" s="74">
        <v>5.0000000000000001E-3</v>
      </c>
      <c r="DI21" s="74">
        <v>4.5500000000000002E-3</v>
      </c>
      <c r="DJ21" s="74">
        <v>5.0000000000000001E-3</v>
      </c>
      <c r="DK21" s="74">
        <v>4.5500000000000002E-3</v>
      </c>
      <c r="DL21" s="74">
        <f t="shared" si="28"/>
        <v>0.89999999999999991</v>
      </c>
      <c r="DM21" s="74">
        <f t="shared" si="29"/>
        <v>0.91</v>
      </c>
      <c r="DN21" s="68">
        <f t="shared" si="30"/>
        <v>0.91</v>
      </c>
      <c r="DO21" s="193">
        <f t="shared" si="31"/>
        <v>0</v>
      </c>
      <c r="DP21" s="193">
        <f t="shared" si="31"/>
        <v>1.1111111111111238</v>
      </c>
      <c r="DQ21" s="193">
        <f t="shared" si="31"/>
        <v>0</v>
      </c>
      <c r="DR21" s="193">
        <f t="shared" si="31"/>
        <v>0</v>
      </c>
      <c r="DS21" s="17"/>
      <c r="DT21" s="66" t="s">
        <v>54</v>
      </c>
      <c r="DU21" s="74">
        <v>0.01</v>
      </c>
      <c r="DV21" s="74">
        <v>0.02</v>
      </c>
      <c r="DW21" s="74">
        <v>0.01</v>
      </c>
      <c r="DX21" s="74">
        <v>0.03</v>
      </c>
      <c r="DY21" s="74">
        <v>0.01</v>
      </c>
      <c r="DZ21" s="74">
        <v>0.03</v>
      </c>
      <c r="EA21" s="74">
        <f t="shared" si="32"/>
        <v>2</v>
      </c>
      <c r="EB21" s="74">
        <f t="shared" si="33"/>
        <v>3</v>
      </c>
      <c r="EC21" s="68">
        <f t="shared" si="34"/>
        <v>3</v>
      </c>
      <c r="ED21" s="193">
        <f t="shared" si="35"/>
        <v>0</v>
      </c>
      <c r="EE21" s="193">
        <f t="shared" si="35"/>
        <v>49.999999999999986</v>
      </c>
      <c r="EF21" s="193">
        <f t="shared" si="35"/>
        <v>0</v>
      </c>
      <c r="EG21" s="193">
        <f t="shared" si="35"/>
        <v>0</v>
      </c>
      <c r="EH21" s="17"/>
      <c r="EI21" s="166" t="s">
        <v>41</v>
      </c>
      <c r="EJ21" s="167">
        <v>4.4000000000000004</v>
      </c>
      <c r="EK21" s="167">
        <v>15</v>
      </c>
      <c r="EL21" s="168">
        <v>4.51</v>
      </c>
      <c r="EM21" s="168">
        <v>33.94</v>
      </c>
      <c r="EN21" s="168">
        <v>2.6890000000000001</v>
      </c>
      <c r="EO21" s="168">
        <v>15.35</v>
      </c>
      <c r="EP21" s="169">
        <f t="shared" si="36"/>
        <v>3.4090909090909087</v>
      </c>
      <c r="EQ21" s="169">
        <f t="shared" si="37"/>
        <v>7.5254988913525498</v>
      </c>
      <c r="ER21" s="169">
        <f t="shared" si="38"/>
        <v>5.7084417999256223</v>
      </c>
      <c r="ES21" s="140">
        <f t="shared" si="39"/>
        <v>2.4999999999999871</v>
      </c>
      <c r="ET21" s="140">
        <f t="shared" si="40"/>
        <v>126.26666666666667</v>
      </c>
      <c r="EU21" s="140">
        <f t="shared" si="41"/>
        <v>-40.376940133037692</v>
      </c>
      <c r="EV21" s="140">
        <f t="shared" si="42"/>
        <v>-54.773129051266935</v>
      </c>
      <c r="EW21" s="162"/>
      <c r="EX21" s="181" t="s">
        <v>29</v>
      </c>
      <c r="EY21" s="167">
        <v>8.5540000000000003</v>
      </c>
      <c r="EZ21" s="167">
        <v>13.888999999999999</v>
      </c>
      <c r="FA21" s="168">
        <v>8.61</v>
      </c>
      <c r="FB21" s="168">
        <v>13.214</v>
      </c>
      <c r="FC21" s="168">
        <v>8.5939999999999994</v>
      </c>
      <c r="FD21" s="168">
        <v>11.01</v>
      </c>
      <c r="FE21" s="169">
        <f t="shared" si="43"/>
        <v>1.6236848258124852</v>
      </c>
      <c r="FF21" s="169">
        <f t="shared" si="44"/>
        <v>1.53472706155633</v>
      </c>
      <c r="FG21" s="169">
        <f t="shared" si="45"/>
        <v>1.2811263672329534</v>
      </c>
      <c r="FH21" s="140">
        <f t="shared" si="46"/>
        <v>0.65466448445170866</v>
      </c>
      <c r="FI21" s="140">
        <f t="shared" si="47"/>
        <v>-4.8599611203110298</v>
      </c>
      <c r="FJ21" s="140">
        <f t="shared" si="48"/>
        <v>-0.18583042973286892</v>
      </c>
      <c r="FK21" s="140">
        <f t="shared" si="49"/>
        <v>-16.679279551990316</v>
      </c>
      <c r="FL21" s="162"/>
      <c r="FM21" s="157" t="s">
        <v>45</v>
      </c>
      <c r="FN21" s="138"/>
      <c r="FO21" s="138"/>
      <c r="FP21" s="139"/>
      <c r="FQ21" s="139"/>
      <c r="FR21" s="139"/>
      <c r="FS21" s="139"/>
      <c r="FT21" s="140" t="str">
        <f t="shared" si="50"/>
        <v/>
      </c>
      <c r="FU21" s="140" t="str">
        <f t="shared" si="51"/>
        <v/>
      </c>
      <c r="FV21" s="140" t="str">
        <f t="shared" si="52"/>
        <v/>
      </c>
      <c r="FW21" s="140" t="str">
        <f t="shared" si="53"/>
        <v/>
      </c>
      <c r="FX21" s="140" t="str">
        <f t="shared" si="54"/>
        <v/>
      </c>
      <c r="FY21" s="140" t="str">
        <f t="shared" si="55"/>
        <v/>
      </c>
      <c r="FZ21" s="140" t="str">
        <f t="shared" si="56"/>
        <v/>
      </c>
    </row>
    <row r="22" spans="1:182" ht="15" customHeight="1">
      <c r="A22" s="66" t="s">
        <v>22</v>
      </c>
      <c r="B22" s="74">
        <v>0.53100000000000003</v>
      </c>
      <c r="C22" s="74">
        <v>1.23</v>
      </c>
      <c r="D22" s="74">
        <v>0.53500000000000003</v>
      </c>
      <c r="E22" s="74">
        <v>1.2410000000000001</v>
      </c>
      <c r="F22" s="74">
        <v>0.52400000000000002</v>
      </c>
      <c r="G22" s="74">
        <v>1.135</v>
      </c>
      <c r="H22" s="74">
        <f t="shared" si="0"/>
        <v>2.3163841807909602</v>
      </c>
      <c r="I22" s="74">
        <f t="shared" si="1"/>
        <v>2.3196261682242989</v>
      </c>
      <c r="J22" s="68">
        <f t="shared" si="2"/>
        <v>2.1660305343511448</v>
      </c>
      <c r="K22" s="193">
        <f t="shared" si="3"/>
        <v>0.75329566854990648</v>
      </c>
      <c r="L22" s="193">
        <f t="shared" si="3"/>
        <v>0.89430894308944064</v>
      </c>
      <c r="M22" s="193">
        <f t="shared" si="3"/>
        <v>-2.0560747663551417</v>
      </c>
      <c r="N22" s="193">
        <f t="shared" si="3"/>
        <v>-8.5414987912973466</v>
      </c>
      <c r="O22" s="17"/>
      <c r="P22" s="17"/>
      <c r="Q22" s="66" t="s">
        <v>53</v>
      </c>
      <c r="R22" s="74">
        <v>52.45</v>
      </c>
      <c r="S22" s="74">
        <v>419.49</v>
      </c>
      <c r="T22" s="74">
        <v>61.011000000000003</v>
      </c>
      <c r="U22" s="74">
        <v>515.60699999999997</v>
      </c>
      <c r="V22" s="74">
        <v>34.46</v>
      </c>
      <c r="W22" s="74">
        <v>528.20500000000004</v>
      </c>
      <c r="X22" s="74">
        <f t="shared" si="4"/>
        <v>7.9979027645376544</v>
      </c>
      <c r="Y22" s="74">
        <f t="shared" si="5"/>
        <v>8.4510498106898755</v>
      </c>
      <c r="Z22" s="68">
        <f t="shared" si="6"/>
        <v>15.328061520603599</v>
      </c>
      <c r="AA22" s="193">
        <f t="shared" si="7"/>
        <v>16.322211630123924</v>
      </c>
      <c r="AB22" s="193">
        <f t="shared" si="7"/>
        <v>22.912822713294705</v>
      </c>
      <c r="AC22" s="77">
        <f t="shared" si="7"/>
        <v>-43.518381931127173</v>
      </c>
      <c r="AD22" s="77">
        <f t="shared" si="7"/>
        <v>2.4433337794095249</v>
      </c>
      <c r="AE22" s="17"/>
      <c r="AF22" s="17"/>
      <c r="AG22" s="14" t="s">
        <v>47</v>
      </c>
      <c r="AH22" s="15"/>
      <c r="AI22" s="15"/>
      <c r="AJ22" s="15"/>
      <c r="AK22" s="15"/>
      <c r="AL22" s="15"/>
      <c r="AM22" s="15"/>
      <c r="AN22" s="15" t="str">
        <f t="shared" si="8"/>
        <v/>
      </c>
      <c r="AO22" s="15" t="str">
        <f t="shared" si="9"/>
        <v/>
      </c>
      <c r="AP22" s="16" t="str">
        <f t="shared" si="10"/>
        <v/>
      </c>
      <c r="AQ22" s="15" t="str">
        <f t="shared" si="11"/>
        <v/>
      </c>
      <c r="AR22" s="15" t="str">
        <f t="shared" si="11"/>
        <v/>
      </c>
      <c r="AS22" s="15" t="str">
        <f t="shared" si="11"/>
        <v/>
      </c>
      <c r="AT22" s="15" t="str">
        <f t="shared" si="11"/>
        <v/>
      </c>
      <c r="AU22" s="17"/>
      <c r="AV22" s="67" t="s">
        <v>46</v>
      </c>
      <c r="AW22" s="74">
        <v>6.6000000000000003E-2</v>
      </c>
      <c r="AX22" s="74">
        <v>0.159</v>
      </c>
      <c r="AY22" s="74">
        <v>6.3E-2</v>
      </c>
      <c r="AZ22" s="74">
        <v>0.51300000000000001</v>
      </c>
      <c r="BA22" s="74">
        <v>7.0999999999999994E-2</v>
      </c>
      <c r="BB22" s="74">
        <v>0.55500000000000005</v>
      </c>
      <c r="BC22" s="74">
        <f t="shared" si="12"/>
        <v>2.4090909090909092</v>
      </c>
      <c r="BD22" s="74">
        <f t="shared" si="13"/>
        <v>8.1428571428571423</v>
      </c>
      <c r="BE22" s="68">
        <f t="shared" si="14"/>
        <v>7.8169014084507058</v>
      </c>
      <c r="BF22" s="193">
        <f t="shared" si="15"/>
        <v>-4.5454545454545494</v>
      </c>
      <c r="BG22" s="193">
        <f t="shared" si="15"/>
        <v>222.64150943396226</v>
      </c>
      <c r="BH22" s="193">
        <f t="shared" si="15"/>
        <v>12.698412698412687</v>
      </c>
      <c r="BI22" s="193">
        <f t="shared" si="15"/>
        <v>8.1871345029239837</v>
      </c>
      <c r="BJ22" s="17"/>
      <c r="BK22" s="64" t="s">
        <v>44</v>
      </c>
      <c r="BL22" s="73">
        <v>7.4</v>
      </c>
      <c r="BM22" s="73">
        <v>23.86</v>
      </c>
      <c r="BN22" s="73">
        <v>8.3800000000000008</v>
      </c>
      <c r="BO22" s="73">
        <v>28.85</v>
      </c>
      <c r="BP22" s="73">
        <v>10.56</v>
      </c>
      <c r="BQ22" s="73">
        <v>56.28</v>
      </c>
      <c r="BR22" s="73">
        <f t="shared" si="16"/>
        <v>3.224324324324324</v>
      </c>
      <c r="BS22" s="73">
        <f t="shared" si="17"/>
        <v>3.4427207637231501</v>
      </c>
      <c r="BT22" s="70">
        <f t="shared" si="18"/>
        <v>5.3295454545454541</v>
      </c>
      <c r="BU22" s="73">
        <f t="shared" si="19"/>
        <v>13.243243243243249</v>
      </c>
      <c r="BV22" s="73">
        <f t="shared" si="19"/>
        <v>20.913663034367151</v>
      </c>
      <c r="BW22" s="73">
        <f t="shared" si="19"/>
        <v>26.014319809069207</v>
      </c>
      <c r="BX22" s="73">
        <f t="shared" si="19"/>
        <v>95.077989601386477</v>
      </c>
      <c r="BY22" s="17"/>
      <c r="BZ22" s="64" t="s">
        <v>42</v>
      </c>
      <c r="CA22" s="73"/>
      <c r="CB22" s="73"/>
      <c r="CC22" s="73">
        <v>0.51</v>
      </c>
      <c r="CD22" s="73">
        <v>5.1100000000000003</v>
      </c>
      <c r="CE22" s="73">
        <v>0.51200000000000001</v>
      </c>
      <c r="CF22" s="73">
        <v>5.13</v>
      </c>
      <c r="CG22" s="73" t="str">
        <f t="shared" si="20"/>
        <v/>
      </c>
      <c r="CH22" s="73">
        <f t="shared" si="21"/>
        <v>10.019607843137255</v>
      </c>
      <c r="CI22" s="70">
        <f t="shared" si="22"/>
        <v>10.01953125</v>
      </c>
      <c r="CJ22" s="73" t="str">
        <f t="shared" si="23"/>
        <v/>
      </c>
      <c r="CK22" s="73" t="str">
        <f t="shared" si="23"/>
        <v/>
      </c>
      <c r="CL22" s="73">
        <f t="shared" si="23"/>
        <v>0.39215686274509837</v>
      </c>
      <c r="CM22" s="73">
        <f t="shared" si="23"/>
        <v>0.39138943248531455</v>
      </c>
      <c r="CN22" s="17"/>
      <c r="CO22" s="14" t="s">
        <v>40</v>
      </c>
      <c r="CP22" s="15"/>
      <c r="CQ22" s="15"/>
      <c r="CR22" s="15"/>
      <c r="CS22" s="15"/>
      <c r="CT22" s="15"/>
      <c r="CU22" s="15"/>
      <c r="CV22" s="15" t="str">
        <f t="shared" si="24"/>
        <v/>
      </c>
      <c r="CW22" s="15" t="str">
        <f t="shared" si="25"/>
        <v/>
      </c>
      <c r="CX22" s="16" t="str">
        <f t="shared" si="26"/>
        <v/>
      </c>
      <c r="CY22" s="15" t="str">
        <f t="shared" si="27"/>
        <v/>
      </c>
      <c r="CZ22" s="15" t="str">
        <f t="shared" si="27"/>
        <v/>
      </c>
      <c r="DA22" s="15" t="str">
        <f t="shared" si="27"/>
        <v/>
      </c>
      <c r="DB22" s="15" t="str">
        <f t="shared" si="27"/>
        <v/>
      </c>
      <c r="DC22" s="17"/>
      <c r="DD22" s="17"/>
      <c r="DE22" s="66" t="s">
        <v>38</v>
      </c>
      <c r="DF22" s="74">
        <v>1.4999999999999999E-2</v>
      </c>
      <c r="DG22" s="74">
        <v>5.5E-2</v>
      </c>
      <c r="DH22" s="74">
        <v>0.02</v>
      </c>
      <c r="DI22" s="74">
        <v>0.06</v>
      </c>
      <c r="DJ22" s="74">
        <v>0.01</v>
      </c>
      <c r="DK22" s="74">
        <v>0</v>
      </c>
      <c r="DL22" s="74">
        <f t="shared" si="28"/>
        <v>3.666666666666667</v>
      </c>
      <c r="DM22" s="74">
        <f t="shared" si="29"/>
        <v>3</v>
      </c>
      <c r="DN22" s="68">
        <f t="shared" si="30"/>
        <v>0</v>
      </c>
      <c r="DO22" s="193">
        <f t="shared" si="31"/>
        <v>33.333333333333343</v>
      </c>
      <c r="DP22" s="193">
        <f t="shared" si="31"/>
        <v>9.0909090909090864</v>
      </c>
      <c r="DQ22" s="193">
        <f t="shared" si="31"/>
        <v>-50</v>
      </c>
      <c r="DR22" s="193">
        <f t="shared" si="31"/>
        <v>-100</v>
      </c>
      <c r="DS22" s="17"/>
      <c r="DT22" s="66" t="s">
        <v>29</v>
      </c>
      <c r="DU22" s="74">
        <v>5.8999999999999997E-2</v>
      </c>
      <c r="DV22" s="74">
        <v>6.0000000000000001E-3</v>
      </c>
      <c r="DW22" s="74">
        <v>5.1999999999999998E-2</v>
      </c>
      <c r="DX22" s="74">
        <v>1.7999999999999999E-2</v>
      </c>
      <c r="DY22" s="74">
        <v>4.8000000000000001E-2</v>
      </c>
      <c r="DZ22" s="74">
        <v>1.2999999999999999E-2</v>
      </c>
      <c r="EA22" s="74">
        <f t="shared" si="32"/>
        <v>0.10169491525423729</v>
      </c>
      <c r="EB22" s="74">
        <f t="shared" si="33"/>
        <v>0.34615384615384615</v>
      </c>
      <c r="EC22" s="68">
        <f t="shared" si="34"/>
        <v>0.27083333333333331</v>
      </c>
      <c r="ED22" s="193">
        <f t="shared" si="35"/>
        <v>-11.864406779661016</v>
      </c>
      <c r="EE22" s="193">
        <f t="shared" si="35"/>
        <v>199.99999999999997</v>
      </c>
      <c r="EF22" s="193">
        <f t="shared" si="35"/>
        <v>-7.6923076923076854</v>
      </c>
      <c r="EG22" s="193">
        <f t="shared" si="35"/>
        <v>-27.777777777777775</v>
      </c>
      <c r="EH22" s="17"/>
      <c r="EI22" s="166" t="s">
        <v>44</v>
      </c>
      <c r="EJ22" s="167">
        <v>3.25</v>
      </c>
      <c r="EK22" s="167">
        <v>15.46</v>
      </c>
      <c r="EL22" s="168">
        <v>3.86</v>
      </c>
      <c r="EM22" s="168">
        <v>18.420000000000002</v>
      </c>
      <c r="EN22" s="168">
        <v>4.83</v>
      </c>
      <c r="EO22" s="168">
        <v>23.12</v>
      </c>
      <c r="EP22" s="169">
        <f t="shared" si="36"/>
        <v>4.7569230769230773</v>
      </c>
      <c r="EQ22" s="169">
        <f t="shared" si="37"/>
        <v>4.772020725388602</v>
      </c>
      <c r="ER22" s="169">
        <f t="shared" si="38"/>
        <v>4.7867494824016568</v>
      </c>
      <c r="ES22" s="140">
        <f t="shared" si="39"/>
        <v>18.769230769230766</v>
      </c>
      <c r="ET22" s="140">
        <f t="shared" si="40"/>
        <v>19.14618369987064</v>
      </c>
      <c r="EU22" s="140">
        <f t="shared" si="41"/>
        <v>25.129533678756484</v>
      </c>
      <c r="EV22" s="140">
        <f t="shared" si="42"/>
        <v>25.515743756786097</v>
      </c>
      <c r="EW22" s="132"/>
      <c r="EX22" s="156" t="s">
        <v>42</v>
      </c>
      <c r="EY22" s="138"/>
      <c r="EZ22" s="138"/>
      <c r="FA22" s="139"/>
      <c r="FB22" s="139"/>
      <c r="FC22" s="139">
        <v>0.46</v>
      </c>
      <c r="FD22" s="139"/>
      <c r="FE22" s="140" t="str">
        <f t="shared" si="43"/>
        <v/>
      </c>
      <c r="FF22" s="140" t="str">
        <f t="shared" si="44"/>
        <v/>
      </c>
      <c r="FG22" s="140">
        <f t="shared" si="45"/>
        <v>0</v>
      </c>
      <c r="FH22" s="140" t="str">
        <f t="shared" si="46"/>
        <v/>
      </c>
      <c r="FI22" s="140" t="str">
        <f t="shared" si="47"/>
        <v/>
      </c>
      <c r="FJ22" s="140" t="str">
        <f t="shared" si="48"/>
        <v/>
      </c>
      <c r="FK22" s="140" t="str">
        <f t="shared" si="49"/>
        <v/>
      </c>
      <c r="FL22" s="132"/>
      <c r="FM22" s="156" t="s">
        <v>47</v>
      </c>
      <c r="FN22" s="138"/>
      <c r="FO22" s="138"/>
      <c r="FP22" s="139"/>
      <c r="FQ22" s="139"/>
      <c r="FR22" s="139"/>
      <c r="FS22" s="139"/>
      <c r="FT22" s="140" t="str">
        <f t="shared" si="50"/>
        <v/>
      </c>
      <c r="FU22" s="140" t="str">
        <f t="shared" si="51"/>
        <v/>
      </c>
      <c r="FV22" s="140" t="str">
        <f t="shared" si="52"/>
        <v/>
      </c>
      <c r="FW22" s="140" t="str">
        <f t="shared" si="53"/>
        <v/>
      </c>
      <c r="FX22" s="140" t="str">
        <f t="shared" si="54"/>
        <v/>
      </c>
      <c r="FY22" s="140" t="str">
        <f t="shared" si="55"/>
        <v/>
      </c>
      <c r="FZ22" s="140" t="str">
        <f t="shared" si="56"/>
        <v/>
      </c>
    </row>
    <row r="23" spans="1:182" ht="15" customHeight="1">
      <c r="A23" s="66" t="s">
        <v>20</v>
      </c>
      <c r="B23" s="74">
        <f>1.466+1.46596</f>
        <v>2.9319600000000001</v>
      </c>
      <c r="C23" s="74">
        <f>1.248+1.2481</f>
        <v>2.4961000000000002</v>
      </c>
      <c r="D23" s="74">
        <v>1.53</v>
      </c>
      <c r="E23" s="74">
        <v>1.3240000000000001</v>
      </c>
      <c r="F23" s="74">
        <v>1.6319999999999999</v>
      </c>
      <c r="G23" s="74">
        <v>1.494</v>
      </c>
      <c r="H23" s="74">
        <f t="shared" si="0"/>
        <v>0.8513417645534046</v>
      </c>
      <c r="I23" s="74">
        <f t="shared" si="1"/>
        <v>0.86535947712418304</v>
      </c>
      <c r="J23" s="68">
        <f t="shared" si="2"/>
        <v>0.91544117647058831</v>
      </c>
      <c r="K23" s="193">
        <f t="shared" si="3"/>
        <v>-47.816477714566368</v>
      </c>
      <c r="L23" s="193">
        <f t="shared" si="3"/>
        <v>-46.95725331517167</v>
      </c>
      <c r="M23" s="193">
        <f t="shared" si="3"/>
        <v>6.6666666666666581</v>
      </c>
      <c r="N23" s="193">
        <f t="shared" si="3"/>
        <v>12.839879154078544</v>
      </c>
      <c r="O23" s="17"/>
      <c r="P23" s="17"/>
      <c r="Q23" s="67" t="s">
        <v>25</v>
      </c>
      <c r="R23" s="74">
        <v>9.06</v>
      </c>
      <c r="S23" s="74">
        <v>166.43</v>
      </c>
      <c r="T23" s="74">
        <v>7</v>
      </c>
      <c r="U23" s="74">
        <v>80</v>
      </c>
      <c r="V23" s="74">
        <v>7.32</v>
      </c>
      <c r="W23" s="74">
        <v>109.8</v>
      </c>
      <c r="X23" s="74">
        <f t="shared" si="4"/>
        <v>18.369757174392937</v>
      </c>
      <c r="Y23" s="74">
        <f t="shared" si="5"/>
        <v>11.428571428571429</v>
      </c>
      <c r="Z23" s="68">
        <f t="shared" si="6"/>
        <v>14.999999999999998</v>
      </c>
      <c r="AA23" s="193">
        <f t="shared" si="7"/>
        <v>-22.737306843267113</v>
      </c>
      <c r="AB23" s="193">
        <f t="shared" si="7"/>
        <v>-51.931743075166736</v>
      </c>
      <c r="AC23" s="193">
        <f t="shared" si="7"/>
        <v>4.5714285714285756</v>
      </c>
      <c r="AD23" s="193">
        <f t="shared" si="7"/>
        <v>37.249999999999993</v>
      </c>
      <c r="AE23" s="17"/>
      <c r="AF23" s="17"/>
      <c r="AG23" s="14" t="s">
        <v>40</v>
      </c>
      <c r="AH23" s="15"/>
      <c r="AI23" s="15"/>
      <c r="AJ23" s="15"/>
      <c r="AK23" s="15"/>
      <c r="AL23" s="15"/>
      <c r="AM23" s="15"/>
      <c r="AN23" s="15" t="str">
        <f t="shared" si="8"/>
        <v/>
      </c>
      <c r="AO23" s="15" t="str">
        <f t="shared" si="9"/>
        <v/>
      </c>
      <c r="AP23" s="16" t="str">
        <f t="shared" si="10"/>
        <v/>
      </c>
      <c r="AQ23" s="15" t="str">
        <f t="shared" si="11"/>
        <v/>
      </c>
      <c r="AR23" s="15" t="str">
        <f t="shared" si="11"/>
        <v/>
      </c>
      <c r="AS23" s="15" t="str">
        <f t="shared" si="11"/>
        <v/>
      </c>
      <c r="AT23" s="15" t="str">
        <f t="shared" si="11"/>
        <v/>
      </c>
      <c r="AU23" s="17"/>
      <c r="AV23" s="66" t="s">
        <v>51</v>
      </c>
      <c r="AW23" s="74">
        <v>14.25</v>
      </c>
      <c r="AX23" s="74">
        <v>103.44</v>
      </c>
      <c r="AY23" s="74">
        <v>14.23</v>
      </c>
      <c r="AZ23" s="74">
        <v>103.73</v>
      </c>
      <c r="BA23" s="74">
        <v>14.2</v>
      </c>
      <c r="BB23" s="74">
        <v>103.6</v>
      </c>
      <c r="BC23" s="74">
        <f t="shared" si="12"/>
        <v>7.2589473684210528</v>
      </c>
      <c r="BD23" s="74">
        <f t="shared" si="13"/>
        <v>7.2895291637385808</v>
      </c>
      <c r="BE23" s="68">
        <f t="shared" si="14"/>
        <v>7.295774647887324</v>
      </c>
      <c r="BF23" s="193">
        <f t="shared" si="15"/>
        <v>-0.14035087719297948</v>
      </c>
      <c r="BG23" s="193">
        <f t="shared" si="15"/>
        <v>0.2803557617942829</v>
      </c>
      <c r="BH23" s="193">
        <f t="shared" si="15"/>
        <v>-0.21082220660577047</v>
      </c>
      <c r="BI23" s="193">
        <f t="shared" si="15"/>
        <v>-0.12532536392558533</v>
      </c>
      <c r="BJ23" s="17"/>
      <c r="BK23" s="64" t="s">
        <v>40</v>
      </c>
      <c r="BL23" s="73">
        <v>56.71</v>
      </c>
      <c r="BM23" s="73">
        <v>271.47000000000003</v>
      </c>
      <c r="BN23" s="73">
        <v>60.15</v>
      </c>
      <c r="BO23" s="73">
        <v>291.83</v>
      </c>
      <c r="BP23" s="73">
        <v>64.349999999999994</v>
      </c>
      <c r="BQ23" s="73">
        <v>327.91</v>
      </c>
      <c r="BR23" s="73">
        <f t="shared" si="16"/>
        <v>4.7869864221477698</v>
      </c>
      <c r="BS23" s="73">
        <f t="shared" si="17"/>
        <v>4.851704073150457</v>
      </c>
      <c r="BT23" s="70">
        <f t="shared" si="18"/>
        <v>5.0957264957264963</v>
      </c>
      <c r="BU23" s="73">
        <f t="shared" si="19"/>
        <v>6.0659495679774249</v>
      </c>
      <c r="BV23" s="73">
        <f t="shared" si="19"/>
        <v>7.499907908792852</v>
      </c>
      <c r="BW23" s="73">
        <f t="shared" si="19"/>
        <v>6.9825436408977479</v>
      </c>
      <c r="BX23" s="73">
        <f t="shared" si="19"/>
        <v>12.363362231436124</v>
      </c>
      <c r="BY23" s="17"/>
      <c r="BZ23" s="66" t="s">
        <v>44</v>
      </c>
      <c r="CA23" s="74">
        <v>2.5499999999999998</v>
      </c>
      <c r="CB23" s="74">
        <v>22.57</v>
      </c>
      <c r="CC23" s="74">
        <v>2.73</v>
      </c>
      <c r="CD23" s="74">
        <v>27.08</v>
      </c>
      <c r="CE23" s="74">
        <v>3.41</v>
      </c>
      <c r="CF23" s="74">
        <v>33.82</v>
      </c>
      <c r="CG23" s="74">
        <f t="shared" si="20"/>
        <v>8.8509803921568633</v>
      </c>
      <c r="CH23" s="74">
        <f t="shared" si="21"/>
        <v>9.9194139194139197</v>
      </c>
      <c r="CI23" s="68">
        <f t="shared" si="22"/>
        <v>9.9178885630498534</v>
      </c>
      <c r="CJ23" s="74">
        <f t="shared" si="23"/>
        <v>7.0588235294117716</v>
      </c>
      <c r="CK23" s="74">
        <f t="shared" si="23"/>
        <v>19.982277359326531</v>
      </c>
      <c r="CL23" s="74">
        <f t="shared" si="23"/>
        <v>24.908424908424916</v>
      </c>
      <c r="CM23" s="74">
        <f t="shared" si="23"/>
        <v>24.889217134416551</v>
      </c>
      <c r="CN23" s="17"/>
      <c r="CO23" s="14" t="s">
        <v>49</v>
      </c>
      <c r="CP23" s="15"/>
      <c r="CQ23" s="15"/>
      <c r="CR23" s="15"/>
      <c r="CS23" s="15"/>
      <c r="CT23" s="15"/>
      <c r="CU23" s="15"/>
      <c r="CV23" s="15" t="str">
        <f t="shared" si="24"/>
        <v/>
      </c>
      <c r="CW23" s="15" t="str">
        <f t="shared" si="25"/>
        <v/>
      </c>
      <c r="CX23" s="16" t="str">
        <f t="shared" si="26"/>
        <v/>
      </c>
      <c r="CY23" s="15" t="str">
        <f t="shared" si="27"/>
        <v/>
      </c>
      <c r="CZ23" s="15" t="str">
        <f t="shared" si="27"/>
        <v/>
      </c>
      <c r="DA23" s="15" t="str">
        <f t="shared" si="27"/>
        <v/>
      </c>
      <c r="DB23" s="15" t="str">
        <f t="shared" si="27"/>
        <v/>
      </c>
      <c r="DC23" s="17"/>
      <c r="DD23" s="17"/>
      <c r="DE23" s="18" t="s">
        <v>45</v>
      </c>
      <c r="DF23" s="15"/>
      <c r="DG23" s="15"/>
      <c r="DH23" s="15"/>
      <c r="DI23" s="15"/>
      <c r="DJ23" s="15"/>
      <c r="DK23" s="15"/>
      <c r="DL23" s="15" t="str">
        <f t="shared" si="28"/>
        <v/>
      </c>
      <c r="DM23" s="15" t="str">
        <f t="shared" si="29"/>
        <v/>
      </c>
      <c r="DN23" s="16" t="str">
        <f t="shared" si="30"/>
        <v/>
      </c>
      <c r="DO23" s="15" t="str">
        <f t="shared" si="31"/>
        <v/>
      </c>
      <c r="DP23" s="15" t="str">
        <f t="shared" si="31"/>
        <v/>
      </c>
      <c r="DQ23" s="15" t="str">
        <f t="shared" si="31"/>
        <v/>
      </c>
      <c r="DR23" s="15" t="str">
        <f t="shared" si="31"/>
        <v/>
      </c>
      <c r="DS23" s="17"/>
      <c r="DT23" s="18" t="s">
        <v>45</v>
      </c>
      <c r="DU23" s="15"/>
      <c r="DV23" s="15"/>
      <c r="DW23" s="15"/>
      <c r="DX23" s="15"/>
      <c r="DY23" s="15"/>
      <c r="DZ23" s="15"/>
      <c r="EA23" s="15" t="str">
        <f t="shared" si="32"/>
        <v/>
      </c>
      <c r="EB23" s="15" t="str">
        <f t="shared" si="33"/>
        <v/>
      </c>
      <c r="EC23" s="16" t="str">
        <f t="shared" si="34"/>
        <v/>
      </c>
      <c r="ED23" s="15" t="str">
        <f t="shared" si="35"/>
        <v/>
      </c>
      <c r="EE23" s="15" t="str">
        <f t="shared" si="35"/>
        <v/>
      </c>
      <c r="EF23" s="15" t="str">
        <f t="shared" si="35"/>
        <v/>
      </c>
      <c r="EG23" s="15" t="str">
        <f t="shared" si="35"/>
        <v/>
      </c>
      <c r="EH23" s="17"/>
      <c r="EI23" s="166" t="s">
        <v>22</v>
      </c>
      <c r="EJ23" s="167"/>
      <c r="EK23" s="167"/>
      <c r="EL23" s="168"/>
      <c r="EM23" s="168"/>
      <c r="EN23" s="168">
        <v>20.978000000000002</v>
      </c>
      <c r="EO23" s="168">
        <v>91.391999999999996</v>
      </c>
      <c r="EP23" s="169" t="str">
        <f t="shared" si="36"/>
        <v/>
      </c>
      <c r="EQ23" s="169" t="str">
        <f t="shared" si="37"/>
        <v/>
      </c>
      <c r="ER23" s="169">
        <f t="shared" si="38"/>
        <v>4.3565640194489461</v>
      </c>
      <c r="ES23" s="140" t="str">
        <f t="shared" si="39"/>
        <v/>
      </c>
      <c r="ET23" s="140" t="str">
        <f t="shared" si="40"/>
        <v/>
      </c>
      <c r="EU23" s="140" t="str">
        <f t="shared" si="41"/>
        <v/>
      </c>
      <c r="EV23" s="140" t="str">
        <f t="shared" si="42"/>
        <v/>
      </c>
      <c r="EW23" s="132"/>
      <c r="EX23" s="156" t="s">
        <v>33</v>
      </c>
      <c r="EY23" s="138">
        <v>43.927</v>
      </c>
      <c r="EZ23" s="138">
        <v>593.02</v>
      </c>
      <c r="FA23" s="139"/>
      <c r="FB23" s="139"/>
      <c r="FC23" s="139"/>
      <c r="FD23" s="139"/>
      <c r="FE23" s="140">
        <f t="shared" si="43"/>
        <v>13.500125207731008</v>
      </c>
      <c r="FF23" s="140" t="str">
        <f t="shared" si="44"/>
        <v/>
      </c>
      <c r="FG23" s="140" t="str">
        <f t="shared" si="45"/>
        <v/>
      </c>
      <c r="FH23" s="140"/>
      <c r="FI23" s="140"/>
      <c r="FJ23" s="140" t="str">
        <f t="shared" ref="FJ23:FJ40" si="57">IFERROR((FC23-FA23)/FA23*100,"")</f>
        <v/>
      </c>
      <c r="FK23" s="140" t="str">
        <f t="shared" ref="FK23:FK40" si="58">IFERROR((FD23-FB23)/FB23*100,"")</f>
        <v/>
      </c>
      <c r="FL23" s="132"/>
      <c r="FM23" s="156" t="s">
        <v>49</v>
      </c>
      <c r="FN23" s="138"/>
      <c r="FO23" s="138"/>
      <c r="FP23" s="139"/>
      <c r="FQ23" s="139"/>
      <c r="FR23" s="139"/>
      <c r="FS23" s="139"/>
      <c r="FT23" s="140" t="str">
        <f t="shared" si="50"/>
        <v/>
      </c>
      <c r="FU23" s="140" t="str">
        <f t="shared" si="51"/>
        <v/>
      </c>
      <c r="FV23" s="140" t="str">
        <f t="shared" si="52"/>
        <v/>
      </c>
      <c r="FW23" s="140" t="str">
        <f t="shared" si="53"/>
        <v/>
      </c>
      <c r="FX23" s="140" t="str">
        <f t="shared" si="54"/>
        <v/>
      </c>
      <c r="FY23" s="140" t="str">
        <f t="shared" si="55"/>
        <v/>
      </c>
      <c r="FZ23" s="140" t="str">
        <f t="shared" si="56"/>
        <v/>
      </c>
    </row>
    <row r="24" spans="1:182" ht="15" customHeight="1">
      <c r="A24" s="66" t="s">
        <v>29</v>
      </c>
      <c r="B24" s="74">
        <v>2.069</v>
      </c>
      <c r="C24" s="74">
        <v>1.861</v>
      </c>
      <c r="D24" s="74">
        <v>2.153</v>
      </c>
      <c r="E24" s="74">
        <v>2.3079999999999998</v>
      </c>
      <c r="F24" s="74">
        <v>2.2429999999999999</v>
      </c>
      <c r="G24" s="74">
        <v>1.782</v>
      </c>
      <c r="H24" s="74">
        <f t="shared" si="0"/>
        <v>0.89946834219429683</v>
      </c>
      <c r="I24" s="74">
        <f t="shared" si="1"/>
        <v>1.071992568509057</v>
      </c>
      <c r="J24" s="68">
        <f t="shared" si="2"/>
        <v>0.794471689701293</v>
      </c>
      <c r="K24" s="193">
        <f t="shared" si="3"/>
        <v>4.059932334461096</v>
      </c>
      <c r="L24" s="193">
        <f t="shared" si="3"/>
        <v>24.019344438473929</v>
      </c>
      <c r="M24" s="193">
        <f t="shared" si="3"/>
        <v>4.180213655364601</v>
      </c>
      <c r="N24" s="193">
        <f t="shared" si="3"/>
        <v>-22.790294627383009</v>
      </c>
      <c r="O24" s="17"/>
      <c r="P24" s="17"/>
      <c r="Q24" s="71" t="s">
        <v>28</v>
      </c>
      <c r="R24" s="74">
        <v>6.28</v>
      </c>
      <c r="S24" s="74">
        <v>81.94</v>
      </c>
      <c r="T24" s="74">
        <v>6.58</v>
      </c>
      <c r="U24" s="74">
        <v>88.18</v>
      </c>
      <c r="V24" s="74">
        <v>6.7</v>
      </c>
      <c r="W24" s="74">
        <v>90.45</v>
      </c>
      <c r="X24" s="74">
        <f t="shared" si="4"/>
        <v>13.047770700636942</v>
      </c>
      <c r="Y24" s="74">
        <f t="shared" si="5"/>
        <v>13.401215805471125</v>
      </c>
      <c r="Z24" s="68">
        <f t="shared" si="6"/>
        <v>13.5</v>
      </c>
      <c r="AA24" s="193">
        <f t="shared" si="7"/>
        <v>4.7770700636942642</v>
      </c>
      <c r="AB24" s="193">
        <f t="shared" si="7"/>
        <v>7.6153282889919574</v>
      </c>
      <c r="AC24" s="193">
        <f t="shared" si="7"/>
        <v>1.8237082066869317</v>
      </c>
      <c r="AD24" s="193">
        <f t="shared" si="7"/>
        <v>2.574279882059419</v>
      </c>
      <c r="AE24" s="17"/>
      <c r="AF24" s="17"/>
      <c r="AG24" s="14" t="s">
        <v>49</v>
      </c>
      <c r="AH24" s="15"/>
      <c r="AI24" s="15"/>
      <c r="AJ24" s="15"/>
      <c r="AK24" s="15"/>
      <c r="AL24" s="15"/>
      <c r="AM24" s="15"/>
      <c r="AN24" s="15" t="str">
        <f t="shared" si="8"/>
        <v/>
      </c>
      <c r="AO24" s="15" t="str">
        <f t="shared" si="9"/>
        <v/>
      </c>
      <c r="AP24" s="16" t="str">
        <f t="shared" si="10"/>
        <v/>
      </c>
      <c r="AQ24" s="15" t="str">
        <f t="shared" si="11"/>
        <v/>
      </c>
      <c r="AR24" s="15" t="str">
        <f t="shared" si="11"/>
        <v/>
      </c>
      <c r="AS24" s="15" t="str">
        <f t="shared" si="11"/>
        <v/>
      </c>
      <c r="AT24" s="15" t="str">
        <f t="shared" si="11"/>
        <v/>
      </c>
      <c r="AU24" s="17"/>
      <c r="AV24" s="66" t="s">
        <v>30</v>
      </c>
      <c r="AW24" s="74">
        <v>0.4</v>
      </c>
      <c r="AX24" s="74">
        <v>2.4</v>
      </c>
      <c r="AY24" s="74">
        <v>0.4</v>
      </c>
      <c r="AZ24" s="74">
        <v>2.46</v>
      </c>
      <c r="BA24" s="74">
        <v>0.41</v>
      </c>
      <c r="BB24" s="74">
        <v>2.5</v>
      </c>
      <c r="BC24" s="74">
        <f t="shared" si="12"/>
        <v>5.9999999999999991</v>
      </c>
      <c r="BD24" s="74">
        <f t="shared" si="13"/>
        <v>6.1499999999999995</v>
      </c>
      <c r="BE24" s="68">
        <f t="shared" si="14"/>
        <v>6.0975609756097562</v>
      </c>
      <c r="BF24" s="193">
        <f t="shared" si="15"/>
        <v>0</v>
      </c>
      <c r="BG24" s="193">
        <f t="shared" si="15"/>
        <v>2.5000000000000022</v>
      </c>
      <c r="BH24" s="193">
        <f t="shared" si="15"/>
        <v>2.4999999999999885</v>
      </c>
      <c r="BI24" s="193">
        <f t="shared" si="15"/>
        <v>1.6260162601626031</v>
      </c>
      <c r="BJ24" s="17"/>
      <c r="BK24" s="64" t="s">
        <v>27</v>
      </c>
      <c r="BL24" s="73">
        <v>151.88</v>
      </c>
      <c r="BM24" s="73">
        <v>889.64</v>
      </c>
      <c r="BN24" s="73">
        <v>152.43</v>
      </c>
      <c r="BO24" s="73">
        <v>714.08</v>
      </c>
      <c r="BP24" s="73">
        <v>161.58000000000001</v>
      </c>
      <c r="BQ24" s="73">
        <v>785.5</v>
      </c>
      <c r="BR24" s="73">
        <f t="shared" si="16"/>
        <v>5.8575190940215958</v>
      </c>
      <c r="BS24" s="73">
        <f t="shared" si="17"/>
        <v>4.6846421308141446</v>
      </c>
      <c r="BT24" s="70">
        <f t="shared" si="18"/>
        <v>4.8613689813095675</v>
      </c>
      <c r="BU24" s="73">
        <f t="shared" si="19"/>
        <v>0.36212799578615446</v>
      </c>
      <c r="BV24" s="73">
        <f t="shared" si="19"/>
        <v>-19.733824917944332</v>
      </c>
      <c r="BW24" s="73">
        <f t="shared" si="19"/>
        <v>6.0027553631175001</v>
      </c>
      <c r="BX24" s="73">
        <f t="shared" si="19"/>
        <v>10.00168048397938</v>
      </c>
      <c r="BY24" s="17"/>
      <c r="BZ24" s="66" t="s">
        <v>38</v>
      </c>
      <c r="CA24" s="74">
        <v>0.32</v>
      </c>
      <c r="CB24" s="74">
        <v>2.35</v>
      </c>
      <c r="CC24" s="74">
        <v>0.33</v>
      </c>
      <c r="CD24" s="74">
        <v>2.38</v>
      </c>
      <c r="CE24" s="74">
        <v>0.32</v>
      </c>
      <c r="CF24" s="74">
        <v>2.7</v>
      </c>
      <c r="CG24" s="74">
        <f t="shared" si="20"/>
        <v>7.34375</v>
      </c>
      <c r="CH24" s="74">
        <f t="shared" si="21"/>
        <v>7.212121212121211</v>
      </c>
      <c r="CI24" s="68">
        <f t="shared" si="22"/>
        <v>8.4375</v>
      </c>
      <c r="CJ24" s="74">
        <f t="shared" si="23"/>
        <v>3.1250000000000027</v>
      </c>
      <c r="CK24" s="74">
        <f t="shared" si="23"/>
        <v>1.2765957446808427</v>
      </c>
      <c r="CL24" s="74">
        <f t="shared" si="23"/>
        <v>-3.0303030303030329</v>
      </c>
      <c r="CM24" s="74">
        <f t="shared" si="23"/>
        <v>13.445378151260517</v>
      </c>
      <c r="CN24" s="17"/>
      <c r="CO24" s="14" t="s">
        <v>50</v>
      </c>
      <c r="CP24" s="15"/>
      <c r="CQ24" s="15"/>
      <c r="CR24" s="15"/>
      <c r="CS24" s="15"/>
      <c r="CT24" s="15"/>
      <c r="CU24" s="15"/>
      <c r="CV24" s="15" t="str">
        <f t="shared" si="24"/>
        <v/>
      </c>
      <c r="CW24" s="15" t="str">
        <f t="shared" si="25"/>
        <v/>
      </c>
      <c r="CX24" s="16" t="str">
        <f t="shared" si="26"/>
        <v/>
      </c>
      <c r="CY24" s="15" t="str">
        <f t="shared" si="27"/>
        <v/>
      </c>
      <c r="CZ24" s="15" t="str">
        <f t="shared" si="27"/>
        <v/>
      </c>
      <c r="DA24" s="15" t="str">
        <f t="shared" si="27"/>
        <v/>
      </c>
      <c r="DB24" s="15" t="str">
        <f t="shared" si="27"/>
        <v/>
      </c>
      <c r="DC24" s="17"/>
      <c r="DD24" s="17"/>
      <c r="DE24" s="14" t="s">
        <v>39</v>
      </c>
      <c r="DF24" s="15"/>
      <c r="DG24" s="15"/>
      <c r="DH24" s="15"/>
      <c r="DI24" s="15"/>
      <c r="DJ24" s="15"/>
      <c r="DK24" s="15"/>
      <c r="DL24" s="15" t="str">
        <f t="shared" si="28"/>
        <v/>
      </c>
      <c r="DM24" s="15" t="str">
        <f t="shared" si="29"/>
        <v/>
      </c>
      <c r="DN24" s="16" t="str">
        <f t="shared" si="30"/>
        <v/>
      </c>
      <c r="DO24" s="15" t="str">
        <f t="shared" si="31"/>
        <v/>
      </c>
      <c r="DP24" s="15" t="str">
        <f t="shared" si="31"/>
        <v/>
      </c>
      <c r="DQ24" s="15" t="str">
        <f t="shared" si="31"/>
        <v/>
      </c>
      <c r="DR24" s="15" t="str">
        <f t="shared" si="31"/>
        <v/>
      </c>
      <c r="DS24" s="17"/>
      <c r="DT24" s="14" t="s">
        <v>39</v>
      </c>
      <c r="DU24" s="15"/>
      <c r="DV24" s="15"/>
      <c r="DW24" s="15"/>
      <c r="DX24" s="15"/>
      <c r="DY24" s="15"/>
      <c r="DZ24" s="15"/>
      <c r="EA24" s="15" t="str">
        <f t="shared" si="32"/>
        <v/>
      </c>
      <c r="EB24" s="15" t="str">
        <f t="shared" si="33"/>
        <v/>
      </c>
      <c r="EC24" s="16" t="str">
        <f t="shared" si="34"/>
        <v/>
      </c>
      <c r="ED24" s="15" t="str">
        <f t="shared" si="35"/>
        <v/>
      </c>
      <c r="EE24" s="15" t="str">
        <f t="shared" si="35"/>
        <v/>
      </c>
      <c r="EF24" s="15" t="str">
        <f t="shared" si="35"/>
        <v/>
      </c>
      <c r="EG24" s="15" t="str">
        <f t="shared" si="35"/>
        <v/>
      </c>
      <c r="EH24" s="17"/>
      <c r="EI24" s="166" t="s">
        <v>43</v>
      </c>
      <c r="EJ24" s="167"/>
      <c r="EK24" s="167"/>
      <c r="EL24" s="168">
        <v>1.069</v>
      </c>
      <c r="EM24" s="168">
        <v>3.7240000000000002</v>
      </c>
      <c r="EN24" s="168">
        <v>1.087</v>
      </c>
      <c r="EO24" s="168">
        <v>3.9620000000000002</v>
      </c>
      <c r="EP24" s="169" t="str">
        <f t="shared" si="36"/>
        <v/>
      </c>
      <c r="EQ24" s="169">
        <f t="shared" si="37"/>
        <v>3.4836295603367637</v>
      </c>
      <c r="ER24" s="169">
        <f t="shared" si="38"/>
        <v>3.6448942042318309</v>
      </c>
      <c r="ES24" s="140" t="str">
        <f t="shared" si="39"/>
        <v/>
      </c>
      <c r="ET24" s="140" t="str">
        <f t="shared" si="40"/>
        <v/>
      </c>
      <c r="EU24" s="140">
        <f t="shared" si="41"/>
        <v>1.6838166510757733</v>
      </c>
      <c r="EV24" s="140">
        <f t="shared" si="42"/>
        <v>6.3909774436090219</v>
      </c>
      <c r="EW24" s="132"/>
      <c r="EX24" s="157" t="s">
        <v>45</v>
      </c>
      <c r="EY24" s="138" t="s">
        <v>78</v>
      </c>
      <c r="EZ24" s="138"/>
      <c r="FA24" s="139"/>
      <c r="FB24" s="139"/>
      <c r="FC24" s="139"/>
      <c r="FD24" s="139"/>
      <c r="FE24" s="140" t="str">
        <f t="shared" si="43"/>
        <v/>
      </c>
      <c r="FF24" s="140" t="str">
        <f t="shared" si="44"/>
        <v/>
      </c>
      <c r="FG24" s="140" t="str">
        <f t="shared" si="45"/>
        <v/>
      </c>
      <c r="FH24" s="140" t="str">
        <f t="shared" ref="FH24:FH40" si="59">IFERROR((FA24-EY24)/EY24*100,"")</f>
        <v/>
      </c>
      <c r="FI24" s="140" t="str">
        <f t="shared" ref="FI24:FI40" si="60">IFERROR((FB24-EZ24)/EZ24*100,"")</f>
        <v/>
      </c>
      <c r="FJ24" s="140" t="str">
        <f t="shared" si="57"/>
        <v/>
      </c>
      <c r="FK24" s="140" t="str">
        <f t="shared" si="58"/>
        <v/>
      </c>
      <c r="FL24" s="132"/>
      <c r="FM24" s="156" t="s">
        <v>50</v>
      </c>
      <c r="FN24" s="138"/>
      <c r="FO24" s="138"/>
      <c r="FP24" s="139"/>
      <c r="FQ24" s="139"/>
      <c r="FR24" s="139"/>
      <c r="FS24" s="139"/>
      <c r="FT24" s="140" t="str">
        <f t="shared" si="50"/>
        <v/>
      </c>
      <c r="FU24" s="140" t="str">
        <f t="shared" si="51"/>
        <v/>
      </c>
      <c r="FV24" s="140" t="str">
        <f t="shared" si="52"/>
        <v/>
      </c>
      <c r="FW24" s="140" t="str">
        <f t="shared" si="53"/>
        <v/>
      </c>
      <c r="FX24" s="140" t="str">
        <f t="shared" si="54"/>
        <v/>
      </c>
      <c r="FY24" s="140" t="str">
        <f t="shared" si="55"/>
        <v/>
      </c>
      <c r="FZ24" s="140" t="str">
        <f t="shared" si="56"/>
        <v/>
      </c>
    </row>
    <row r="25" spans="1:182" ht="15" customHeight="1">
      <c r="A25" s="66" t="s">
        <v>51</v>
      </c>
      <c r="B25" s="74">
        <v>2.02</v>
      </c>
      <c r="C25" s="74">
        <v>0.68</v>
      </c>
      <c r="D25" s="74">
        <v>2.0299999999999998</v>
      </c>
      <c r="E25" s="74">
        <v>0.71</v>
      </c>
      <c r="F25" s="74">
        <v>2.02</v>
      </c>
      <c r="G25" s="74">
        <v>0.71</v>
      </c>
      <c r="H25" s="74">
        <f t="shared" si="0"/>
        <v>0.33663366336633666</v>
      </c>
      <c r="I25" s="74">
        <f t="shared" si="1"/>
        <v>0.34975369458128081</v>
      </c>
      <c r="J25" s="68">
        <f t="shared" si="2"/>
        <v>0.35148514851485146</v>
      </c>
      <c r="K25" s="193">
        <f t="shared" si="3"/>
        <v>0.4950495049504845</v>
      </c>
      <c r="L25" s="193">
        <f t="shared" si="3"/>
        <v>4.4117647058823399</v>
      </c>
      <c r="M25" s="193">
        <f t="shared" si="3"/>
        <v>-0.49261083743841316</v>
      </c>
      <c r="N25" s="193">
        <f t="shared" si="3"/>
        <v>0</v>
      </c>
      <c r="O25" s="17"/>
      <c r="P25" s="17"/>
      <c r="Q25" s="66" t="s">
        <v>30</v>
      </c>
      <c r="R25" s="74">
        <v>10.09</v>
      </c>
      <c r="S25" s="74">
        <v>119.06</v>
      </c>
      <c r="T25" s="74">
        <v>10.54</v>
      </c>
      <c r="U25" s="74">
        <v>127.53</v>
      </c>
      <c r="V25" s="74">
        <v>10.84</v>
      </c>
      <c r="W25" s="74">
        <v>140.91999999999999</v>
      </c>
      <c r="X25" s="74">
        <f t="shared" si="4"/>
        <v>11.799801783944499</v>
      </c>
      <c r="Y25" s="74">
        <f t="shared" si="5"/>
        <v>12.099620493358636</v>
      </c>
      <c r="Z25" s="68">
        <f t="shared" si="6"/>
        <v>12.999999999999998</v>
      </c>
      <c r="AA25" s="193">
        <f t="shared" si="7"/>
        <v>4.4598612487611424</v>
      </c>
      <c r="AB25" s="193">
        <f t="shared" si="7"/>
        <v>7.1140601377456729</v>
      </c>
      <c r="AC25" s="193">
        <f t="shared" si="7"/>
        <v>2.8462998102466863</v>
      </c>
      <c r="AD25" s="193">
        <f t="shared" si="7"/>
        <v>10.499490316004065</v>
      </c>
      <c r="AE25" s="17"/>
      <c r="AF25" s="17"/>
      <c r="AG25" s="14" t="s">
        <v>50</v>
      </c>
      <c r="AH25" s="15"/>
      <c r="AI25" s="15"/>
      <c r="AJ25" s="15"/>
      <c r="AK25" s="15"/>
      <c r="AL25" s="15"/>
      <c r="AM25" s="15"/>
      <c r="AN25" s="15" t="str">
        <f t="shared" si="8"/>
        <v/>
      </c>
      <c r="AO25" s="15" t="str">
        <f t="shared" si="9"/>
        <v/>
      </c>
      <c r="AP25" s="16" t="str">
        <f t="shared" si="10"/>
        <v/>
      </c>
      <c r="AQ25" s="15" t="str">
        <f t="shared" si="11"/>
        <v/>
      </c>
      <c r="AR25" s="15" t="str">
        <f t="shared" si="11"/>
        <v/>
      </c>
      <c r="AS25" s="15" t="str">
        <f t="shared" si="11"/>
        <v/>
      </c>
      <c r="AT25" s="15" t="str">
        <f t="shared" si="11"/>
        <v/>
      </c>
      <c r="AU25" s="17"/>
      <c r="AV25" s="66" t="s">
        <v>22</v>
      </c>
      <c r="AW25" s="74">
        <v>1.8129999999999999</v>
      </c>
      <c r="AX25" s="74">
        <v>11.285</v>
      </c>
      <c r="AY25" s="74">
        <v>1.82</v>
      </c>
      <c r="AZ25" s="74">
        <v>11.356999999999999</v>
      </c>
      <c r="BA25" s="74">
        <v>2.0390000000000001</v>
      </c>
      <c r="BB25" s="74">
        <v>11.958</v>
      </c>
      <c r="BC25" s="74">
        <f t="shared" si="12"/>
        <v>6.2244897959183678</v>
      </c>
      <c r="BD25" s="74">
        <f t="shared" si="13"/>
        <v>6.2401098901098893</v>
      </c>
      <c r="BE25" s="68">
        <f t="shared" si="14"/>
        <v>5.8646395291809705</v>
      </c>
      <c r="BF25" s="193">
        <f t="shared" si="15"/>
        <v>0.38610038610039255</v>
      </c>
      <c r="BG25" s="193">
        <f t="shared" si="15"/>
        <v>0.63801506424456511</v>
      </c>
      <c r="BH25" s="193">
        <f t="shared" si="15"/>
        <v>12.032967032967038</v>
      </c>
      <c r="BI25" s="193">
        <f t="shared" si="15"/>
        <v>5.2918904640310025</v>
      </c>
      <c r="BJ25" s="17"/>
      <c r="BK25" s="64" t="s">
        <v>30</v>
      </c>
      <c r="BL25" s="73">
        <v>0.65</v>
      </c>
      <c r="BM25" s="73">
        <v>3.1</v>
      </c>
      <c r="BN25" s="73">
        <v>0.75</v>
      </c>
      <c r="BO25" s="73">
        <v>3.47</v>
      </c>
      <c r="BP25" s="73">
        <v>0.78</v>
      </c>
      <c r="BQ25" s="73">
        <v>3.68</v>
      </c>
      <c r="BR25" s="73">
        <f t="shared" si="16"/>
        <v>4.7692307692307692</v>
      </c>
      <c r="BS25" s="73">
        <f t="shared" si="17"/>
        <v>4.6266666666666669</v>
      </c>
      <c r="BT25" s="70">
        <f t="shared" si="18"/>
        <v>4.7179487179487181</v>
      </c>
      <c r="BU25" s="73">
        <f t="shared" si="19"/>
        <v>15.38461538461538</v>
      </c>
      <c r="BV25" s="73">
        <f t="shared" si="19"/>
        <v>11.935483870967744</v>
      </c>
      <c r="BW25" s="73">
        <f t="shared" si="19"/>
        <v>4.0000000000000036</v>
      </c>
      <c r="BX25" s="73">
        <f t="shared" si="19"/>
        <v>6.0518731988472609</v>
      </c>
      <c r="BY25" s="17"/>
      <c r="BZ25" s="66" t="s">
        <v>43</v>
      </c>
      <c r="CA25" s="74">
        <v>0.65800000000000003</v>
      </c>
      <c r="CB25" s="74">
        <v>5.0110000000000001</v>
      </c>
      <c r="CC25" s="74">
        <v>0.70799999999999996</v>
      </c>
      <c r="CD25" s="74">
        <v>5.5</v>
      </c>
      <c r="CE25" s="74">
        <v>0.76300000000000001</v>
      </c>
      <c r="CF25" s="74">
        <v>5.9809999999999999</v>
      </c>
      <c r="CG25" s="74">
        <f t="shared" si="20"/>
        <v>7.6155015197568385</v>
      </c>
      <c r="CH25" s="74">
        <f t="shared" si="21"/>
        <v>7.768361581920904</v>
      </c>
      <c r="CI25" s="68">
        <f t="shared" si="22"/>
        <v>7.8387942332896454</v>
      </c>
      <c r="CJ25" s="74">
        <f t="shared" si="23"/>
        <v>7.5987841945288652</v>
      </c>
      <c r="CK25" s="74">
        <f t="shared" si="23"/>
        <v>9.7585312312911565</v>
      </c>
      <c r="CL25" s="74">
        <f t="shared" si="23"/>
        <v>7.7683615819209111</v>
      </c>
      <c r="CM25" s="74">
        <f t="shared" si="23"/>
        <v>8.7454545454545443</v>
      </c>
      <c r="CN25" s="17"/>
      <c r="CO25" s="14" t="s">
        <v>52</v>
      </c>
      <c r="CP25" s="15"/>
      <c r="CQ25" s="15"/>
      <c r="CR25" s="15"/>
      <c r="CS25" s="15"/>
      <c r="CT25" s="15"/>
      <c r="CU25" s="15"/>
      <c r="CV25" s="15" t="str">
        <f t="shared" si="24"/>
        <v/>
      </c>
      <c r="CW25" s="15" t="str">
        <f t="shared" si="25"/>
        <v/>
      </c>
      <c r="CX25" s="16" t="str">
        <f t="shared" si="26"/>
        <v/>
      </c>
      <c r="CY25" s="15" t="str">
        <f t="shared" si="27"/>
        <v/>
      </c>
      <c r="CZ25" s="15" t="str">
        <f t="shared" si="27"/>
        <v/>
      </c>
      <c r="DA25" s="15" t="str">
        <f t="shared" si="27"/>
        <v/>
      </c>
      <c r="DB25" s="15" t="str">
        <f t="shared" si="27"/>
        <v/>
      </c>
      <c r="DC25" s="17"/>
      <c r="DD25" s="17"/>
      <c r="DE25" s="14" t="s">
        <v>47</v>
      </c>
      <c r="DF25" s="15"/>
      <c r="DG25" s="15"/>
      <c r="DH25" s="15"/>
      <c r="DI25" s="15"/>
      <c r="DJ25" s="15"/>
      <c r="DK25" s="15"/>
      <c r="DL25" s="15" t="str">
        <f t="shared" si="28"/>
        <v/>
      </c>
      <c r="DM25" s="15" t="str">
        <f t="shared" si="29"/>
        <v/>
      </c>
      <c r="DN25" s="16" t="str">
        <f t="shared" si="30"/>
        <v/>
      </c>
      <c r="DO25" s="15" t="str">
        <f t="shared" si="31"/>
        <v/>
      </c>
      <c r="DP25" s="15" t="str">
        <f t="shared" si="31"/>
        <v/>
      </c>
      <c r="DQ25" s="15" t="str">
        <f t="shared" si="31"/>
        <v/>
      </c>
      <c r="DR25" s="15" t="str">
        <f t="shared" si="31"/>
        <v/>
      </c>
      <c r="DS25" s="17"/>
      <c r="DT25" s="14" t="s">
        <v>47</v>
      </c>
      <c r="DU25" s="15"/>
      <c r="DV25" s="15"/>
      <c r="DW25" s="15"/>
      <c r="DX25" s="15"/>
      <c r="DY25" s="15"/>
      <c r="DZ25" s="15"/>
      <c r="EA25" s="15" t="str">
        <f t="shared" si="32"/>
        <v/>
      </c>
      <c r="EB25" s="15" t="str">
        <f t="shared" si="33"/>
        <v/>
      </c>
      <c r="EC25" s="16" t="str">
        <f t="shared" si="34"/>
        <v/>
      </c>
      <c r="ED25" s="15" t="str">
        <f t="shared" si="35"/>
        <v/>
      </c>
      <c r="EE25" s="15" t="str">
        <f t="shared" si="35"/>
        <v/>
      </c>
      <c r="EF25" s="15" t="str">
        <f t="shared" si="35"/>
        <v/>
      </c>
      <c r="EG25" s="15" t="str">
        <f t="shared" si="35"/>
        <v/>
      </c>
      <c r="EH25" s="17"/>
      <c r="EI25" s="166" t="s">
        <v>30</v>
      </c>
      <c r="EJ25" s="167">
        <v>4.8499999999999996</v>
      </c>
      <c r="EK25" s="167">
        <v>24.71</v>
      </c>
      <c r="EL25" s="168">
        <v>7.93</v>
      </c>
      <c r="EM25" s="168">
        <v>25.143000000000001</v>
      </c>
      <c r="EN25" s="168">
        <v>8</v>
      </c>
      <c r="EO25" s="168">
        <v>25.6</v>
      </c>
      <c r="EP25" s="169">
        <f t="shared" si="36"/>
        <v>5.0948453608247428</v>
      </c>
      <c r="EQ25" s="169">
        <f t="shared" si="37"/>
        <v>3.1706179066834808</v>
      </c>
      <c r="ER25" s="169">
        <f t="shared" si="38"/>
        <v>3.2</v>
      </c>
      <c r="ES25" s="140">
        <f t="shared" si="39"/>
        <v>63.505154639175267</v>
      </c>
      <c r="ET25" s="140">
        <f t="shared" si="40"/>
        <v>1.7523269931201937</v>
      </c>
      <c r="EU25" s="140">
        <f t="shared" si="41"/>
        <v>0.88272383354350925</v>
      </c>
      <c r="EV25" s="140">
        <f t="shared" si="42"/>
        <v>1.8176033090721107</v>
      </c>
      <c r="EW25" s="132"/>
      <c r="EX25" s="156" t="s">
        <v>47</v>
      </c>
      <c r="EY25" s="138"/>
      <c r="EZ25" s="138"/>
      <c r="FA25" s="139"/>
      <c r="FB25" s="139"/>
      <c r="FC25" s="139"/>
      <c r="FD25" s="139"/>
      <c r="FE25" s="140" t="str">
        <f t="shared" si="43"/>
        <v/>
      </c>
      <c r="FF25" s="140" t="str">
        <f t="shared" si="44"/>
        <v/>
      </c>
      <c r="FG25" s="140" t="str">
        <f t="shared" si="45"/>
        <v/>
      </c>
      <c r="FH25" s="140" t="str">
        <f t="shared" si="59"/>
        <v/>
      </c>
      <c r="FI25" s="140" t="str">
        <f t="shared" si="60"/>
        <v/>
      </c>
      <c r="FJ25" s="140" t="str">
        <f t="shared" si="57"/>
        <v/>
      </c>
      <c r="FK25" s="140" t="str">
        <f t="shared" si="58"/>
        <v/>
      </c>
      <c r="FL25" s="132"/>
      <c r="FM25" s="156" t="s">
        <v>52</v>
      </c>
      <c r="FN25" s="138"/>
      <c r="FO25" s="138"/>
      <c r="FP25" s="139"/>
      <c r="FQ25" s="139"/>
      <c r="FR25" s="139"/>
      <c r="FS25" s="139"/>
      <c r="FT25" s="140" t="str">
        <f t="shared" si="50"/>
        <v/>
      </c>
      <c r="FU25" s="140" t="str">
        <f t="shared" si="51"/>
        <v/>
      </c>
      <c r="FV25" s="140" t="str">
        <f t="shared" si="52"/>
        <v/>
      </c>
      <c r="FW25" s="140" t="str">
        <f t="shared" si="53"/>
        <v/>
      </c>
      <c r="FX25" s="140" t="str">
        <f t="shared" si="54"/>
        <v/>
      </c>
      <c r="FY25" s="140" t="str">
        <f t="shared" si="55"/>
        <v/>
      </c>
      <c r="FZ25" s="140" t="str">
        <f t="shared" si="56"/>
        <v/>
      </c>
    </row>
    <row r="26" spans="1:182" ht="15" customHeight="1">
      <c r="A26" s="14" t="s">
        <v>38</v>
      </c>
      <c r="B26" s="15"/>
      <c r="C26" s="15"/>
      <c r="D26" s="15"/>
      <c r="E26" s="15"/>
      <c r="F26" s="15"/>
      <c r="G26" s="15"/>
      <c r="H26" s="15" t="str">
        <f t="shared" si="0"/>
        <v/>
      </c>
      <c r="I26" s="15" t="str">
        <f t="shared" si="1"/>
        <v/>
      </c>
      <c r="J26" s="16" t="str">
        <f t="shared" si="2"/>
        <v/>
      </c>
      <c r="K26" s="15" t="str">
        <f t="shared" si="3"/>
        <v/>
      </c>
      <c r="L26" s="15" t="str">
        <f t="shared" si="3"/>
        <v/>
      </c>
      <c r="M26" s="15" t="str">
        <f t="shared" si="3"/>
        <v/>
      </c>
      <c r="N26" s="15" t="str">
        <f t="shared" si="3"/>
        <v/>
      </c>
      <c r="O26" s="17"/>
      <c r="P26" s="17"/>
      <c r="Q26" s="66" t="s">
        <v>43</v>
      </c>
      <c r="R26" s="74">
        <v>6.82</v>
      </c>
      <c r="S26" s="74">
        <v>82.412999999999997</v>
      </c>
      <c r="T26" s="74">
        <v>6.9589999999999996</v>
      </c>
      <c r="U26" s="74">
        <v>83.988</v>
      </c>
      <c r="V26" s="74">
        <v>7.0389999999999997</v>
      </c>
      <c r="W26" s="74">
        <v>86.432000000000002</v>
      </c>
      <c r="X26" s="74">
        <f t="shared" si="4"/>
        <v>12.084017595307916</v>
      </c>
      <c r="Y26" s="74">
        <f t="shared" si="5"/>
        <v>12.068975427503952</v>
      </c>
      <c r="Z26" s="68">
        <f t="shared" si="6"/>
        <v>12.279016905810485</v>
      </c>
      <c r="AA26" s="193">
        <f t="shared" si="7"/>
        <v>2.0381231671554154</v>
      </c>
      <c r="AB26" s="193">
        <f t="shared" si="7"/>
        <v>1.9111062575079207</v>
      </c>
      <c r="AC26" s="193">
        <f t="shared" si="7"/>
        <v>1.1495904583991963</v>
      </c>
      <c r="AD26" s="193">
        <f t="shared" si="7"/>
        <v>2.9099395151688365</v>
      </c>
      <c r="AE26" s="17"/>
      <c r="AF26" s="17"/>
      <c r="AG26" s="14" t="s">
        <v>52</v>
      </c>
      <c r="AH26" s="15"/>
      <c r="AI26" s="15"/>
      <c r="AJ26" s="15"/>
      <c r="AK26" s="15"/>
      <c r="AL26" s="15"/>
      <c r="AM26" s="15"/>
      <c r="AN26" s="15" t="str">
        <f t="shared" si="8"/>
        <v/>
      </c>
      <c r="AO26" s="15" t="str">
        <f t="shared" si="9"/>
        <v/>
      </c>
      <c r="AP26" s="16" t="str">
        <f t="shared" si="10"/>
        <v/>
      </c>
      <c r="AQ26" s="15" t="str">
        <f t="shared" si="11"/>
        <v/>
      </c>
      <c r="AR26" s="15" t="str">
        <f t="shared" si="11"/>
        <v/>
      </c>
      <c r="AS26" s="15" t="str">
        <f t="shared" si="11"/>
        <v/>
      </c>
      <c r="AT26" s="15" t="str">
        <f t="shared" si="11"/>
        <v/>
      </c>
      <c r="AU26" s="17"/>
      <c r="AV26" s="66" t="s">
        <v>27</v>
      </c>
      <c r="AW26" s="74">
        <v>7.94</v>
      </c>
      <c r="AX26" s="74">
        <v>97.8</v>
      </c>
      <c r="AY26" s="74">
        <v>8.33</v>
      </c>
      <c r="AZ26" s="74">
        <v>46.14</v>
      </c>
      <c r="BA26" s="74">
        <v>8.83</v>
      </c>
      <c r="BB26" s="74">
        <v>50.75</v>
      </c>
      <c r="BC26" s="74">
        <f t="shared" si="12"/>
        <v>12.317380352644836</v>
      </c>
      <c r="BD26" s="74">
        <f t="shared" si="13"/>
        <v>5.5390156062424971</v>
      </c>
      <c r="BE26" s="68">
        <f t="shared" si="14"/>
        <v>5.7474518686296712</v>
      </c>
      <c r="BF26" s="193">
        <f t="shared" si="15"/>
        <v>4.9118387909319852</v>
      </c>
      <c r="BG26" s="193">
        <f t="shared" si="15"/>
        <v>-52.822085889570545</v>
      </c>
      <c r="BH26" s="193">
        <f t="shared" si="15"/>
        <v>6.0024009603841533</v>
      </c>
      <c r="BI26" s="193">
        <f t="shared" si="15"/>
        <v>9.9913307325530987</v>
      </c>
      <c r="BJ26" s="17"/>
      <c r="BK26" s="64" t="s">
        <v>31</v>
      </c>
      <c r="BL26" s="73">
        <v>90.936999999999998</v>
      </c>
      <c r="BM26" s="73">
        <v>661.52800000000002</v>
      </c>
      <c r="BN26" s="73">
        <v>92.5</v>
      </c>
      <c r="BO26" s="73">
        <v>735</v>
      </c>
      <c r="BP26" s="73">
        <v>93.5</v>
      </c>
      <c r="BQ26" s="73">
        <v>430.71</v>
      </c>
      <c r="BR26" s="73">
        <f t="shared" si="16"/>
        <v>7.2745747055653922</v>
      </c>
      <c r="BS26" s="73">
        <f t="shared" si="17"/>
        <v>7.9459459459459456</v>
      </c>
      <c r="BT26" s="70">
        <f t="shared" si="18"/>
        <v>4.6065240641711229</v>
      </c>
      <c r="BU26" s="73">
        <f t="shared" si="19"/>
        <v>1.7187723368925767</v>
      </c>
      <c r="BV26" s="73">
        <f t="shared" si="19"/>
        <v>11.106408194362141</v>
      </c>
      <c r="BW26" s="77">
        <f t="shared" si="19"/>
        <v>1.0810810810810811</v>
      </c>
      <c r="BX26" s="77">
        <f t="shared" si="19"/>
        <v>-41.400000000000006</v>
      </c>
      <c r="BY26" s="17"/>
      <c r="BZ26" s="66" t="s">
        <v>29</v>
      </c>
      <c r="CA26" s="74">
        <v>0.216</v>
      </c>
      <c r="CB26" s="74">
        <v>1.0329999999999999</v>
      </c>
      <c r="CC26" s="74">
        <v>0.215</v>
      </c>
      <c r="CD26" s="74">
        <v>1.175</v>
      </c>
      <c r="CE26" s="74">
        <v>0.21199999999999999</v>
      </c>
      <c r="CF26" s="74">
        <v>1.28</v>
      </c>
      <c r="CG26" s="74">
        <f t="shared" si="20"/>
        <v>4.7824074074074074</v>
      </c>
      <c r="CH26" s="74">
        <f t="shared" si="21"/>
        <v>5.4651162790697674</v>
      </c>
      <c r="CI26" s="68">
        <f t="shared" si="22"/>
        <v>6.0377358490566042</v>
      </c>
      <c r="CJ26" s="74">
        <f t="shared" si="23"/>
        <v>-0.46296296296296335</v>
      </c>
      <c r="CK26" s="74">
        <f t="shared" si="23"/>
        <v>13.746369796708629</v>
      </c>
      <c r="CL26" s="74">
        <f t="shared" si="23"/>
        <v>-1.3953488372093035</v>
      </c>
      <c r="CM26" s="74">
        <f t="shared" si="23"/>
        <v>8.9361702127659548</v>
      </c>
      <c r="CN26" s="17"/>
      <c r="CO26" s="14" t="s">
        <v>32</v>
      </c>
      <c r="CP26" s="15"/>
      <c r="CQ26" s="15"/>
      <c r="CR26" s="15"/>
      <c r="CS26" s="15"/>
      <c r="CT26" s="15"/>
      <c r="CU26" s="15"/>
      <c r="CV26" s="15" t="str">
        <f t="shared" si="24"/>
        <v/>
      </c>
      <c r="CW26" s="15" t="str">
        <f t="shared" si="25"/>
        <v/>
      </c>
      <c r="CX26" s="16" t="str">
        <f t="shared" si="26"/>
        <v/>
      </c>
      <c r="CY26" s="15" t="str">
        <f t="shared" si="27"/>
        <v/>
      </c>
      <c r="CZ26" s="15" t="str">
        <f t="shared" si="27"/>
        <v/>
      </c>
      <c r="DA26" s="15" t="str">
        <f t="shared" si="27"/>
        <v/>
      </c>
      <c r="DB26" s="15" t="str">
        <f t="shared" si="27"/>
        <v/>
      </c>
      <c r="DC26" s="17"/>
      <c r="DD26" s="17"/>
      <c r="DE26" s="14" t="s">
        <v>49</v>
      </c>
      <c r="DF26" s="15"/>
      <c r="DG26" s="15"/>
      <c r="DH26" s="15"/>
      <c r="DI26" s="15"/>
      <c r="DJ26" s="15"/>
      <c r="DK26" s="15"/>
      <c r="DL26" s="15" t="str">
        <f t="shared" si="28"/>
        <v/>
      </c>
      <c r="DM26" s="15" t="str">
        <f t="shared" si="29"/>
        <v/>
      </c>
      <c r="DN26" s="16" t="str">
        <f t="shared" si="30"/>
        <v/>
      </c>
      <c r="DO26" s="15" t="str">
        <f t="shared" si="31"/>
        <v/>
      </c>
      <c r="DP26" s="15" t="str">
        <f t="shared" si="31"/>
        <v/>
      </c>
      <c r="DQ26" s="15" t="str">
        <f t="shared" si="31"/>
        <v/>
      </c>
      <c r="DR26" s="15" t="str">
        <f t="shared" si="31"/>
        <v/>
      </c>
      <c r="DS26" s="17"/>
      <c r="DT26" s="14" t="s">
        <v>49</v>
      </c>
      <c r="DU26" s="15"/>
      <c r="DV26" s="15"/>
      <c r="DW26" s="15"/>
      <c r="DX26" s="15"/>
      <c r="DY26" s="15"/>
      <c r="DZ26" s="15"/>
      <c r="EA26" s="15" t="str">
        <f t="shared" si="32"/>
        <v/>
      </c>
      <c r="EB26" s="15" t="str">
        <f t="shared" si="33"/>
        <v/>
      </c>
      <c r="EC26" s="16" t="str">
        <f t="shared" si="34"/>
        <v/>
      </c>
      <c r="ED26" s="15" t="str">
        <f t="shared" si="35"/>
        <v/>
      </c>
      <c r="EE26" s="15" t="str">
        <f t="shared" si="35"/>
        <v/>
      </c>
      <c r="EF26" s="15" t="str">
        <f t="shared" si="35"/>
        <v/>
      </c>
      <c r="EG26" s="15" t="str">
        <f t="shared" si="35"/>
        <v/>
      </c>
      <c r="EH26" s="17"/>
      <c r="EI26" s="166" t="s">
        <v>26</v>
      </c>
      <c r="EJ26" s="167">
        <v>0.51100000000000001</v>
      </c>
      <c r="EK26" s="167">
        <v>1.3680000000000001</v>
      </c>
      <c r="EL26" s="168">
        <v>0.55300000000000005</v>
      </c>
      <c r="EM26" s="168">
        <v>1.6020000000000001</v>
      </c>
      <c r="EN26" s="168">
        <v>0.56399999999999995</v>
      </c>
      <c r="EO26" s="168">
        <v>1.6259999999999999</v>
      </c>
      <c r="EP26" s="169">
        <f t="shared" si="36"/>
        <v>2.6771037181996089</v>
      </c>
      <c r="EQ26" s="169">
        <f t="shared" si="37"/>
        <v>2.8969258589511755</v>
      </c>
      <c r="ER26" s="169">
        <f t="shared" si="38"/>
        <v>2.8829787234042552</v>
      </c>
      <c r="ES26" s="140">
        <f t="shared" si="39"/>
        <v>8.219178082191787</v>
      </c>
      <c r="ET26" s="140">
        <f t="shared" si="40"/>
        <v>17.105263157894733</v>
      </c>
      <c r="EU26" s="140">
        <f t="shared" si="41"/>
        <v>1.9891500904158947</v>
      </c>
      <c r="EV26" s="140">
        <f t="shared" si="42"/>
        <v>1.4981273408239575</v>
      </c>
      <c r="EW26" s="132"/>
      <c r="EX26" s="156" t="s">
        <v>40</v>
      </c>
      <c r="EY26" s="138"/>
      <c r="EZ26" s="138"/>
      <c r="FA26" s="139"/>
      <c r="FB26" s="139"/>
      <c r="FC26" s="139"/>
      <c r="FD26" s="139"/>
      <c r="FE26" s="140" t="str">
        <f t="shared" si="43"/>
        <v/>
      </c>
      <c r="FF26" s="140" t="str">
        <f t="shared" si="44"/>
        <v/>
      </c>
      <c r="FG26" s="140" t="str">
        <f t="shared" si="45"/>
        <v/>
      </c>
      <c r="FH26" s="140" t="str">
        <f t="shared" si="59"/>
        <v/>
      </c>
      <c r="FI26" s="140" t="str">
        <f t="shared" si="60"/>
        <v/>
      </c>
      <c r="FJ26" s="140" t="str">
        <f t="shared" si="57"/>
        <v/>
      </c>
      <c r="FK26" s="140" t="str">
        <f t="shared" si="58"/>
        <v/>
      </c>
      <c r="FL26" s="132"/>
      <c r="FM26" s="156" t="s">
        <v>48</v>
      </c>
      <c r="FN26" s="138"/>
      <c r="FO26" s="138"/>
      <c r="FP26" s="139"/>
      <c r="FQ26" s="139"/>
      <c r="FR26" s="139"/>
      <c r="FS26" s="139"/>
      <c r="FT26" s="140" t="str">
        <f t="shared" si="50"/>
        <v/>
      </c>
      <c r="FU26" s="140" t="str">
        <f t="shared" si="51"/>
        <v/>
      </c>
      <c r="FV26" s="140" t="str">
        <f t="shared" si="52"/>
        <v/>
      </c>
      <c r="FW26" s="140" t="str">
        <f t="shared" si="53"/>
        <v/>
      </c>
      <c r="FX26" s="140" t="str">
        <f t="shared" si="54"/>
        <v/>
      </c>
      <c r="FY26" s="140" t="str">
        <f t="shared" si="55"/>
        <v/>
      </c>
      <c r="FZ26" s="140" t="str">
        <f t="shared" si="56"/>
        <v/>
      </c>
    </row>
    <row r="27" spans="1:182" ht="15" customHeight="1">
      <c r="A27" s="18" t="s">
        <v>45</v>
      </c>
      <c r="B27" s="15"/>
      <c r="C27" s="15"/>
      <c r="D27" s="15"/>
      <c r="E27" s="15"/>
      <c r="F27" s="15"/>
      <c r="G27" s="15"/>
      <c r="H27" s="15" t="str">
        <f t="shared" si="0"/>
        <v/>
      </c>
      <c r="I27" s="15" t="str">
        <f t="shared" si="1"/>
        <v/>
      </c>
      <c r="J27" s="16" t="str">
        <f t="shared" si="2"/>
        <v/>
      </c>
      <c r="K27" s="15" t="str">
        <f t="shared" si="3"/>
        <v/>
      </c>
      <c r="L27" s="15" t="str">
        <f t="shared" si="3"/>
        <v/>
      </c>
      <c r="M27" s="15" t="str">
        <f t="shared" si="3"/>
        <v/>
      </c>
      <c r="N27" s="15" t="str">
        <f t="shared" si="3"/>
        <v/>
      </c>
      <c r="O27" s="17"/>
      <c r="P27" s="17"/>
      <c r="Q27" s="66" t="s">
        <v>48</v>
      </c>
      <c r="R27" s="74">
        <v>2.2829999999999999</v>
      </c>
      <c r="S27" s="74">
        <v>25.824000000000002</v>
      </c>
      <c r="T27" s="74">
        <v>2.2879999999999998</v>
      </c>
      <c r="U27" s="74">
        <v>25.917999999999999</v>
      </c>
      <c r="V27" s="74">
        <v>2.3239999999999998</v>
      </c>
      <c r="W27" s="74">
        <v>26.308</v>
      </c>
      <c r="X27" s="74">
        <f t="shared" si="4"/>
        <v>11.311432325886992</v>
      </c>
      <c r="Y27" s="74">
        <f t="shared" si="5"/>
        <v>11.327797202797203</v>
      </c>
      <c r="Z27" s="68">
        <f t="shared" si="6"/>
        <v>11.32013769363167</v>
      </c>
      <c r="AA27" s="193">
        <f t="shared" si="7"/>
        <v>0.21901007446342066</v>
      </c>
      <c r="AB27" s="193">
        <f t="shared" si="7"/>
        <v>0.36400247831473681</v>
      </c>
      <c r="AC27" s="193">
        <f t="shared" si="7"/>
        <v>1.5734265734265749</v>
      </c>
      <c r="AD27" s="193">
        <f t="shared" si="7"/>
        <v>1.5047457365537487</v>
      </c>
      <c r="AE27" s="17"/>
      <c r="AF27" s="17"/>
      <c r="AG27" s="14" t="s">
        <v>48</v>
      </c>
      <c r="AH27" s="15"/>
      <c r="AI27" s="15"/>
      <c r="AJ27" s="15"/>
      <c r="AK27" s="15"/>
      <c r="AL27" s="15"/>
      <c r="AM27" s="15"/>
      <c r="AN27" s="15" t="str">
        <f t="shared" si="8"/>
        <v/>
      </c>
      <c r="AO27" s="15" t="str">
        <f t="shared" si="9"/>
        <v/>
      </c>
      <c r="AP27" s="16" t="str">
        <f t="shared" si="10"/>
        <v/>
      </c>
      <c r="AQ27" s="15" t="str">
        <f t="shared" si="11"/>
        <v/>
      </c>
      <c r="AR27" s="15" t="str">
        <f t="shared" si="11"/>
        <v/>
      </c>
      <c r="AS27" s="15" t="str">
        <f t="shared" si="11"/>
        <v/>
      </c>
      <c r="AT27" s="15" t="str">
        <f t="shared" si="11"/>
        <v/>
      </c>
      <c r="AU27" s="17"/>
      <c r="AV27" s="66" t="s">
        <v>44</v>
      </c>
      <c r="AW27" s="74">
        <v>0.38</v>
      </c>
      <c r="AX27" s="74">
        <v>2.008</v>
      </c>
      <c r="AY27" s="74">
        <v>0.52</v>
      </c>
      <c r="AZ27" s="74">
        <v>2.74</v>
      </c>
      <c r="BA27" s="74">
        <v>0.99</v>
      </c>
      <c r="BB27" s="74">
        <v>5.2</v>
      </c>
      <c r="BC27" s="74">
        <f t="shared" si="12"/>
        <v>5.284210526315789</v>
      </c>
      <c r="BD27" s="74">
        <f t="shared" si="13"/>
        <v>5.2692307692307692</v>
      </c>
      <c r="BE27" s="68">
        <f t="shared" si="14"/>
        <v>5.2525252525252526</v>
      </c>
      <c r="BF27" s="193">
        <f t="shared" si="15"/>
        <v>36.842105263157897</v>
      </c>
      <c r="BG27" s="193">
        <f t="shared" si="15"/>
        <v>36.454183266932283</v>
      </c>
      <c r="BH27" s="193">
        <f t="shared" si="15"/>
        <v>90.384615384615373</v>
      </c>
      <c r="BI27" s="193">
        <f t="shared" si="15"/>
        <v>89.781021897810206</v>
      </c>
      <c r="BJ27" s="17"/>
      <c r="BK27" s="66" t="s">
        <v>22</v>
      </c>
      <c r="BL27" s="74">
        <v>39.838999999999999</v>
      </c>
      <c r="BM27" s="74">
        <v>147.79499999999999</v>
      </c>
      <c r="BN27" s="74">
        <v>39.85</v>
      </c>
      <c r="BO27" s="74">
        <v>148.63999999999999</v>
      </c>
      <c r="BP27" s="74">
        <v>36.963000000000001</v>
      </c>
      <c r="BQ27" s="74">
        <v>150.43700000000001</v>
      </c>
      <c r="BR27" s="74">
        <f t="shared" si="16"/>
        <v>3.709806973066593</v>
      </c>
      <c r="BS27" s="74">
        <f t="shared" si="17"/>
        <v>3.7299874529485568</v>
      </c>
      <c r="BT27" s="68">
        <f t="shared" si="18"/>
        <v>4.0699347996645292</v>
      </c>
      <c r="BU27" s="74">
        <f t="shared" si="19"/>
        <v>2.7611134817648E-2</v>
      </c>
      <c r="BV27" s="74">
        <f t="shared" si="19"/>
        <v>0.57173788017185889</v>
      </c>
      <c r="BW27" s="74">
        <f t="shared" si="19"/>
        <v>-7.2446675031367631</v>
      </c>
      <c r="BX27" s="74">
        <f t="shared" si="19"/>
        <v>1.2089612486544843</v>
      </c>
      <c r="BY27" s="17"/>
      <c r="BZ27" s="66" t="s">
        <v>53</v>
      </c>
      <c r="CA27" s="74">
        <v>16.010000000000002</v>
      </c>
      <c r="CB27" s="74">
        <v>98.6</v>
      </c>
      <c r="CC27" s="74">
        <v>16.463999999999999</v>
      </c>
      <c r="CD27" s="74">
        <v>96.924999999999997</v>
      </c>
      <c r="CE27" s="74">
        <v>15.702999999999999</v>
      </c>
      <c r="CF27" s="74">
        <v>89.908000000000001</v>
      </c>
      <c r="CG27" s="74">
        <f t="shared" si="20"/>
        <v>6.1586508432229845</v>
      </c>
      <c r="CH27" s="74">
        <f t="shared" si="21"/>
        <v>5.8870869776482024</v>
      </c>
      <c r="CI27" s="68">
        <f t="shared" si="22"/>
        <v>5.7255301534738585</v>
      </c>
      <c r="CJ27" s="74">
        <f t="shared" si="23"/>
        <v>2.8357276702061025</v>
      </c>
      <c r="CK27" s="74">
        <f t="shared" si="23"/>
        <v>-1.6987829614604437</v>
      </c>
      <c r="CL27" s="74">
        <f t="shared" si="23"/>
        <v>-4.6222060252672454</v>
      </c>
      <c r="CM27" s="74">
        <f t="shared" si="23"/>
        <v>-7.239618261542426</v>
      </c>
      <c r="CN27" s="17"/>
      <c r="CO27" s="14" t="s">
        <v>36</v>
      </c>
      <c r="CP27" s="15"/>
      <c r="CQ27" s="15"/>
      <c r="CR27" s="15"/>
      <c r="CS27" s="15"/>
      <c r="CT27" s="15"/>
      <c r="CU27" s="15"/>
      <c r="CV27" s="15" t="str">
        <f t="shared" si="24"/>
        <v/>
      </c>
      <c r="CW27" s="15" t="str">
        <f t="shared" si="25"/>
        <v/>
      </c>
      <c r="CX27" s="16" t="str">
        <f t="shared" si="26"/>
        <v/>
      </c>
      <c r="CY27" s="15" t="str">
        <f t="shared" si="27"/>
        <v/>
      </c>
      <c r="CZ27" s="15" t="str">
        <f t="shared" si="27"/>
        <v/>
      </c>
      <c r="DA27" s="15" t="str">
        <f t="shared" si="27"/>
        <v/>
      </c>
      <c r="DB27" s="15" t="str">
        <f t="shared" si="27"/>
        <v/>
      </c>
      <c r="DC27" s="17"/>
      <c r="DD27" s="17"/>
      <c r="DE27" s="14" t="s">
        <v>50</v>
      </c>
      <c r="DF27" s="15"/>
      <c r="DG27" s="15"/>
      <c r="DH27" s="15"/>
      <c r="DI27" s="15"/>
      <c r="DJ27" s="15"/>
      <c r="DK27" s="15"/>
      <c r="DL27" s="15" t="str">
        <f t="shared" si="28"/>
        <v/>
      </c>
      <c r="DM27" s="15" t="str">
        <f t="shared" si="29"/>
        <v/>
      </c>
      <c r="DN27" s="16" t="str">
        <f t="shared" si="30"/>
        <v/>
      </c>
      <c r="DO27" s="15" t="str">
        <f t="shared" si="31"/>
        <v/>
      </c>
      <c r="DP27" s="15" t="str">
        <f t="shared" si="31"/>
        <v/>
      </c>
      <c r="DQ27" s="15" t="str">
        <f t="shared" si="31"/>
        <v/>
      </c>
      <c r="DR27" s="15" t="str">
        <f t="shared" si="31"/>
        <v/>
      </c>
      <c r="DS27" s="17"/>
      <c r="DT27" s="14" t="s">
        <v>50</v>
      </c>
      <c r="DU27" s="15"/>
      <c r="DV27" s="15"/>
      <c r="DW27" s="15"/>
      <c r="DX27" s="15"/>
      <c r="DY27" s="15"/>
      <c r="DZ27" s="15"/>
      <c r="EA27" s="15" t="str">
        <f t="shared" si="32"/>
        <v/>
      </c>
      <c r="EB27" s="15" t="str">
        <f t="shared" si="33"/>
        <v/>
      </c>
      <c r="EC27" s="16" t="str">
        <f t="shared" si="34"/>
        <v/>
      </c>
      <c r="ED27" s="15" t="str">
        <f t="shared" si="35"/>
        <v/>
      </c>
      <c r="EE27" s="15" t="str">
        <f t="shared" si="35"/>
        <v/>
      </c>
      <c r="EF27" s="15" t="str">
        <f t="shared" si="35"/>
        <v/>
      </c>
      <c r="EG27" s="15" t="str">
        <f t="shared" si="35"/>
        <v/>
      </c>
      <c r="EH27" s="17"/>
      <c r="EI27" s="166" t="s">
        <v>27</v>
      </c>
      <c r="EJ27" s="167">
        <v>8.2100000000000009</v>
      </c>
      <c r="EK27" s="167">
        <v>25.35</v>
      </c>
      <c r="EL27" s="168">
        <v>8.42</v>
      </c>
      <c r="EM27" s="168">
        <v>20.14</v>
      </c>
      <c r="EN27" s="168">
        <v>8.92</v>
      </c>
      <c r="EO27" s="168">
        <v>22.15</v>
      </c>
      <c r="EP27" s="169">
        <f t="shared" si="36"/>
        <v>3.0876979293544458</v>
      </c>
      <c r="EQ27" s="169">
        <f t="shared" si="37"/>
        <v>2.3919239904988125</v>
      </c>
      <c r="ER27" s="169">
        <f t="shared" si="38"/>
        <v>2.4831838565022419</v>
      </c>
      <c r="ES27" s="140">
        <f t="shared" si="39"/>
        <v>2.5578562728379906</v>
      </c>
      <c r="ET27" s="140">
        <f t="shared" si="40"/>
        <v>-20.552268244575938</v>
      </c>
      <c r="EU27" s="140">
        <f t="shared" si="41"/>
        <v>5.9382422802850359</v>
      </c>
      <c r="EV27" s="140">
        <f t="shared" si="42"/>
        <v>9.9801390268123047</v>
      </c>
      <c r="EW27" s="132"/>
      <c r="EX27" s="156" t="s">
        <v>49</v>
      </c>
      <c r="EY27" s="138"/>
      <c r="EZ27" s="138"/>
      <c r="FA27" s="139"/>
      <c r="FB27" s="139"/>
      <c r="FC27" s="139"/>
      <c r="FD27" s="139"/>
      <c r="FE27" s="140" t="str">
        <f t="shared" si="43"/>
        <v/>
      </c>
      <c r="FF27" s="140" t="str">
        <f t="shared" si="44"/>
        <v/>
      </c>
      <c r="FG27" s="140" t="str">
        <f t="shared" si="45"/>
        <v/>
      </c>
      <c r="FH27" s="140" t="str">
        <f t="shared" si="59"/>
        <v/>
      </c>
      <c r="FI27" s="140" t="str">
        <f t="shared" si="60"/>
        <v/>
      </c>
      <c r="FJ27" s="140" t="str">
        <f t="shared" si="57"/>
        <v/>
      </c>
      <c r="FK27" s="140" t="str">
        <f t="shared" si="58"/>
        <v/>
      </c>
      <c r="FL27" s="132"/>
      <c r="FM27" s="156" t="s">
        <v>32</v>
      </c>
      <c r="FN27" s="138"/>
      <c r="FO27" s="138"/>
      <c r="FP27" s="139"/>
      <c r="FQ27" s="139"/>
      <c r="FR27" s="139"/>
      <c r="FS27" s="139"/>
      <c r="FT27" s="140" t="str">
        <f t="shared" si="50"/>
        <v/>
      </c>
      <c r="FU27" s="140" t="str">
        <f t="shared" si="51"/>
        <v/>
      </c>
      <c r="FV27" s="140" t="str">
        <f t="shared" si="52"/>
        <v/>
      </c>
      <c r="FW27" s="140" t="str">
        <f t="shared" si="53"/>
        <v/>
      </c>
      <c r="FX27" s="140" t="str">
        <f t="shared" si="54"/>
        <v/>
      </c>
      <c r="FY27" s="140" t="str">
        <f t="shared" si="55"/>
        <v/>
      </c>
      <c r="FZ27" s="140" t="str">
        <f t="shared" si="56"/>
        <v/>
      </c>
    </row>
    <row r="28" spans="1:182" ht="15" customHeight="1">
      <c r="A28" s="14" t="s">
        <v>49</v>
      </c>
      <c r="B28" s="15"/>
      <c r="C28" s="15"/>
      <c r="D28" s="15"/>
      <c r="E28" s="15"/>
      <c r="F28" s="15"/>
      <c r="G28" s="15"/>
      <c r="H28" s="15" t="str">
        <f t="shared" si="0"/>
        <v/>
      </c>
      <c r="I28" s="15" t="str">
        <f t="shared" si="1"/>
        <v/>
      </c>
      <c r="J28" s="16" t="str">
        <f t="shared" si="2"/>
        <v/>
      </c>
      <c r="K28" s="15" t="str">
        <f t="shared" si="3"/>
        <v/>
      </c>
      <c r="L28" s="15" t="str">
        <f t="shared" si="3"/>
        <v/>
      </c>
      <c r="M28" s="15" t="str">
        <f t="shared" si="3"/>
        <v/>
      </c>
      <c r="N28" s="15" t="str">
        <f t="shared" si="3"/>
        <v/>
      </c>
      <c r="O28" s="17"/>
      <c r="P28" s="17"/>
      <c r="Q28" s="66" t="s">
        <v>44</v>
      </c>
      <c r="R28" s="74">
        <v>12.9</v>
      </c>
      <c r="S28" s="74">
        <v>124.96</v>
      </c>
      <c r="T28" s="74">
        <v>13.58</v>
      </c>
      <c r="U28" s="74">
        <v>133.69999999999999</v>
      </c>
      <c r="V28" s="74">
        <v>13.64</v>
      </c>
      <c r="W28" s="74">
        <v>134.25</v>
      </c>
      <c r="X28" s="74">
        <f t="shared" si="4"/>
        <v>9.6868217054263557</v>
      </c>
      <c r="Y28" s="74">
        <f t="shared" si="5"/>
        <v>9.8453608247422668</v>
      </c>
      <c r="Z28" s="68">
        <f t="shared" si="6"/>
        <v>9.8423753665689144</v>
      </c>
      <c r="AA28" s="193">
        <f t="shared" si="7"/>
        <v>5.2713178294573622</v>
      </c>
      <c r="AB28" s="193">
        <f t="shared" si="7"/>
        <v>6.9942381562099838</v>
      </c>
      <c r="AC28" s="193">
        <f t="shared" si="7"/>
        <v>0.44182621502209496</v>
      </c>
      <c r="AD28" s="193">
        <f t="shared" si="7"/>
        <v>0.41136873597607432</v>
      </c>
      <c r="AE28" s="17"/>
      <c r="AF28" s="17"/>
      <c r="AG28" s="14" t="s">
        <v>32</v>
      </c>
      <c r="AH28" s="15"/>
      <c r="AI28" s="15"/>
      <c r="AJ28" s="15"/>
      <c r="AK28" s="15"/>
      <c r="AL28" s="15"/>
      <c r="AM28" s="15"/>
      <c r="AN28" s="15" t="str">
        <f t="shared" si="8"/>
        <v/>
      </c>
      <c r="AO28" s="15" t="str">
        <f t="shared" si="9"/>
        <v/>
      </c>
      <c r="AP28" s="16" t="str">
        <f t="shared" si="10"/>
        <v/>
      </c>
      <c r="AQ28" s="15" t="str">
        <f t="shared" si="11"/>
        <v/>
      </c>
      <c r="AR28" s="15" t="str">
        <f t="shared" si="11"/>
        <v/>
      </c>
      <c r="AS28" s="15" t="str">
        <f t="shared" si="11"/>
        <v/>
      </c>
      <c r="AT28" s="15" t="str">
        <f t="shared" si="11"/>
        <v/>
      </c>
      <c r="AU28" s="17"/>
      <c r="AV28" s="66" t="s">
        <v>38</v>
      </c>
      <c r="AW28" s="74">
        <v>4.2999999999999997E-2</v>
      </c>
      <c r="AX28" s="74">
        <v>0.4</v>
      </c>
      <c r="AY28" s="74">
        <v>0.05</v>
      </c>
      <c r="AZ28" s="74">
        <v>0.42</v>
      </c>
      <c r="BA28" s="74">
        <v>0.08</v>
      </c>
      <c r="BB28" s="74">
        <v>0.21</v>
      </c>
      <c r="BC28" s="74">
        <f t="shared" si="12"/>
        <v>9.3023255813953494</v>
      </c>
      <c r="BD28" s="74">
        <f t="shared" si="13"/>
        <v>8.3999999999999986</v>
      </c>
      <c r="BE28" s="68">
        <f t="shared" si="14"/>
        <v>2.625</v>
      </c>
      <c r="BF28" s="193">
        <f t="shared" si="15"/>
        <v>16.279069767441875</v>
      </c>
      <c r="BG28" s="193">
        <f t="shared" si="15"/>
        <v>4.9999999999999902</v>
      </c>
      <c r="BH28" s="77">
        <f t="shared" si="15"/>
        <v>60</v>
      </c>
      <c r="BI28" s="77">
        <f t="shared" si="15"/>
        <v>-50</v>
      </c>
      <c r="BJ28" s="17"/>
      <c r="BK28" s="66" t="s">
        <v>51</v>
      </c>
      <c r="BL28" s="74">
        <v>197.17</v>
      </c>
      <c r="BM28" s="74">
        <v>715.18</v>
      </c>
      <c r="BN28" s="74">
        <v>197.46</v>
      </c>
      <c r="BO28" s="74">
        <v>753.79</v>
      </c>
      <c r="BP28" s="74">
        <v>197.52</v>
      </c>
      <c r="BQ28" s="74">
        <v>751.02</v>
      </c>
      <c r="BR28" s="74">
        <f t="shared" si="16"/>
        <v>3.6272252371050362</v>
      </c>
      <c r="BS28" s="74">
        <f t="shared" si="17"/>
        <v>3.8174313785070391</v>
      </c>
      <c r="BT28" s="68">
        <f t="shared" si="18"/>
        <v>3.8022478736330494</v>
      </c>
      <c r="BU28" s="74">
        <f t="shared" si="19"/>
        <v>0.14708119896537022</v>
      </c>
      <c r="BV28" s="74">
        <f t="shared" si="19"/>
        <v>5.39864090159121</v>
      </c>
      <c r="BW28" s="74">
        <f t="shared" si="19"/>
        <v>3.038590094196408E-2</v>
      </c>
      <c r="BX28" s="74">
        <f t="shared" si="19"/>
        <v>-0.36747635283036151</v>
      </c>
      <c r="BY28" s="17"/>
      <c r="BZ28" s="66" t="s">
        <v>54</v>
      </c>
      <c r="CA28" s="74">
        <v>2.5000000000000001E-2</v>
      </c>
      <c r="CB28" s="74">
        <v>4.0500000000000001E-2</v>
      </c>
      <c r="CC28" s="74">
        <v>2.5000000000000001E-2</v>
      </c>
      <c r="CD28" s="74">
        <v>0.06</v>
      </c>
      <c r="CE28" s="74">
        <v>2.5000000000000001E-2</v>
      </c>
      <c r="CF28" s="74">
        <v>0.06</v>
      </c>
      <c r="CG28" s="74">
        <f t="shared" si="20"/>
        <v>1.6199999999999999</v>
      </c>
      <c r="CH28" s="74">
        <f t="shared" si="21"/>
        <v>2.4</v>
      </c>
      <c r="CI28" s="68">
        <f t="shared" si="22"/>
        <v>2.4</v>
      </c>
      <c r="CJ28" s="74">
        <f t="shared" si="23"/>
        <v>0</v>
      </c>
      <c r="CK28" s="74">
        <f t="shared" si="23"/>
        <v>48.148148148148138</v>
      </c>
      <c r="CL28" s="74">
        <f t="shared" si="23"/>
        <v>0</v>
      </c>
      <c r="CM28" s="74">
        <f t="shared" si="23"/>
        <v>0</v>
      </c>
      <c r="CN28" s="17"/>
      <c r="CO28" s="14" t="s">
        <v>29</v>
      </c>
      <c r="CP28" s="15"/>
      <c r="CQ28" s="15"/>
      <c r="CR28" s="15"/>
      <c r="CS28" s="15"/>
      <c r="CT28" s="15"/>
      <c r="CU28" s="15"/>
      <c r="CV28" s="15" t="str">
        <f t="shared" si="24"/>
        <v/>
      </c>
      <c r="CW28" s="15" t="str">
        <f t="shared" si="25"/>
        <v/>
      </c>
      <c r="CX28" s="16" t="str">
        <f t="shared" si="26"/>
        <v/>
      </c>
      <c r="CY28" s="15" t="str">
        <f t="shared" si="27"/>
        <v/>
      </c>
      <c r="CZ28" s="15" t="str">
        <f t="shared" si="27"/>
        <v/>
      </c>
      <c r="DA28" s="15" t="str">
        <f t="shared" si="27"/>
        <v/>
      </c>
      <c r="DB28" s="15" t="str">
        <f t="shared" si="27"/>
        <v/>
      </c>
      <c r="DC28" s="17"/>
      <c r="DD28" s="17"/>
      <c r="DE28" s="14" t="s">
        <v>52</v>
      </c>
      <c r="DF28" s="15"/>
      <c r="DG28" s="15"/>
      <c r="DH28" s="15"/>
      <c r="DI28" s="15"/>
      <c r="DJ28" s="15"/>
      <c r="DK28" s="15"/>
      <c r="DL28" s="15" t="str">
        <f t="shared" si="28"/>
        <v/>
      </c>
      <c r="DM28" s="15" t="str">
        <f t="shared" si="29"/>
        <v/>
      </c>
      <c r="DN28" s="16" t="str">
        <f t="shared" si="30"/>
        <v/>
      </c>
      <c r="DO28" s="15" t="str">
        <f t="shared" si="31"/>
        <v/>
      </c>
      <c r="DP28" s="15" t="str">
        <f t="shared" si="31"/>
        <v/>
      </c>
      <c r="DQ28" s="15" t="str">
        <f t="shared" si="31"/>
        <v/>
      </c>
      <c r="DR28" s="15" t="str">
        <f t="shared" si="31"/>
        <v/>
      </c>
      <c r="DS28" s="17"/>
      <c r="DT28" s="14" t="s">
        <v>52</v>
      </c>
      <c r="DU28" s="15"/>
      <c r="DV28" s="15"/>
      <c r="DW28" s="15"/>
      <c r="DX28" s="15"/>
      <c r="DY28" s="15"/>
      <c r="DZ28" s="15"/>
      <c r="EA28" s="15" t="str">
        <f t="shared" si="32"/>
        <v/>
      </c>
      <c r="EB28" s="15" t="str">
        <f t="shared" si="33"/>
        <v/>
      </c>
      <c r="EC28" s="16" t="str">
        <f t="shared" si="34"/>
        <v/>
      </c>
      <c r="ED28" s="15" t="str">
        <f t="shared" si="35"/>
        <v/>
      </c>
      <c r="EE28" s="15" t="str">
        <f t="shared" si="35"/>
        <v/>
      </c>
      <c r="EF28" s="15" t="str">
        <f t="shared" si="35"/>
        <v/>
      </c>
      <c r="EG28" s="15" t="str">
        <f t="shared" si="35"/>
        <v/>
      </c>
      <c r="EH28" s="17"/>
      <c r="EI28" s="166" t="s">
        <v>29</v>
      </c>
      <c r="EJ28" s="167">
        <v>10.125999999999999</v>
      </c>
      <c r="EK28" s="167">
        <v>5.47</v>
      </c>
      <c r="EL28" s="168">
        <v>10.348000000000001</v>
      </c>
      <c r="EM28" s="168">
        <v>6.03</v>
      </c>
      <c r="EN28" s="168">
        <v>10.568</v>
      </c>
      <c r="EO28" s="168">
        <v>5.9269999999999996</v>
      </c>
      <c r="EP28" s="169">
        <f t="shared" si="36"/>
        <v>0.54019356112976502</v>
      </c>
      <c r="EQ28" s="169">
        <f t="shared" si="37"/>
        <v>0.58272129880170076</v>
      </c>
      <c r="ER28" s="169">
        <f t="shared" si="38"/>
        <v>0.56084405753217259</v>
      </c>
      <c r="ES28" s="140">
        <f t="shared" si="39"/>
        <v>2.1923760616235564</v>
      </c>
      <c r="ET28" s="140">
        <f t="shared" si="40"/>
        <v>10.237659963436938</v>
      </c>
      <c r="EU28" s="140">
        <f t="shared" si="41"/>
        <v>2.1260146888287479</v>
      </c>
      <c r="EV28" s="140">
        <f t="shared" si="42"/>
        <v>-1.7081260364842561</v>
      </c>
      <c r="EW28" s="132"/>
      <c r="EX28" s="156" t="s">
        <v>50</v>
      </c>
      <c r="EY28" s="138"/>
      <c r="EZ28" s="138"/>
      <c r="FA28" s="139"/>
      <c r="FB28" s="139"/>
      <c r="FC28" s="139"/>
      <c r="FD28" s="139"/>
      <c r="FE28" s="140" t="str">
        <f t="shared" si="43"/>
        <v/>
      </c>
      <c r="FF28" s="140" t="str">
        <f t="shared" si="44"/>
        <v/>
      </c>
      <c r="FG28" s="140" t="str">
        <f t="shared" si="45"/>
        <v/>
      </c>
      <c r="FH28" s="140" t="str">
        <f t="shared" si="59"/>
        <v/>
      </c>
      <c r="FI28" s="140" t="str">
        <f t="shared" si="60"/>
        <v/>
      </c>
      <c r="FJ28" s="140" t="str">
        <f t="shared" si="57"/>
        <v/>
      </c>
      <c r="FK28" s="140" t="str">
        <f t="shared" si="58"/>
        <v/>
      </c>
      <c r="FL28" s="132"/>
      <c r="FM28" s="156" t="s">
        <v>36</v>
      </c>
      <c r="FN28" s="138"/>
      <c r="FO28" s="138"/>
      <c r="FP28" s="139"/>
      <c r="FQ28" s="139"/>
      <c r="FR28" s="139"/>
      <c r="FS28" s="139"/>
      <c r="FT28" s="140" t="str">
        <f t="shared" si="50"/>
        <v/>
      </c>
      <c r="FU28" s="140" t="str">
        <f t="shared" si="51"/>
        <v/>
      </c>
      <c r="FV28" s="140" t="str">
        <f t="shared" si="52"/>
        <v/>
      </c>
      <c r="FW28" s="140" t="str">
        <f t="shared" si="53"/>
        <v/>
      </c>
      <c r="FX28" s="140" t="str">
        <f t="shared" si="54"/>
        <v/>
      </c>
      <c r="FY28" s="140" t="str">
        <f t="shared" si="55"/>
        <v/>
      </c>
      <c r="FZ28" s="140" t="str">
        <f t="shared" si="56"/>
        <v/>
      </c>
    </row>
    <row r="29" spans="1:182" ht="15" customHeight="1">
      <c r="A29" s="14" t="s">
        <v>50</v>
      </c>
      <c r="B29" s="15"/>
      <c r="C29" s="15"/>
      <c r="D29" s="15"/>
      <c r="E29" s="15"/>
      <c r="F29" s="15"/>
      <c r="G29" s="15"/>
      <c r="H29" s="15" t="str">
        <f t="shared" si="0"/>
        <v/>
      </c>
      <c r="I29" s="15" t="str">
        <f t="shared" si="1"/>
        <v/>
      </c>
      <c r="J29" s="16" t="str">
        <f t="shared" si="2"/>
        <v/>
      </c>
      <c r="K29" s="15" t="str">
        <f t="shared" si="3"/>
        <v/>
      </c>
      <c r="L29" s="15" t="str">
        <f t="shared" si="3"/>
        <v/>
      </c>
      <c r="M29" s="15" t="str">
        <f t="shared" si="3"/>
        <v/>
      </c>
      <c r="N29" s="15" t="str">
        <f t="shared" si="3"/>
        <v/>
      </c>
      <c r="O29" s="17"/>
      <c r="P29" s="17"/>
      <c r="Q29" s="66" t="s">
        <v>38</v>
      </c>
      <c r="R29" s="74">
        <v>1.681</v>
      </c>
      <c r="S29" s="74">
        <v>18.535</v>
      </c>
      <c r="T29" s="74">
        <v>1.675</v>
      </c>
      <c r="U29" s="74">
        <v>18.350000000000001</v>
      </c>
      <c r="V29" s="74">
        <v>1.82</v>
      </c>
      <c r="W29" s="74">
        <v>14.04</v>
      </c>
      <c r="X29" s="74">
        <f t="shared" si="4"/>
        <v>11.0261748958953</v>
      </c>
      <c r="Y29" s="74">
        <f t="shared" si="5"/>
        <v>10.955223880597016</v>
      </c>
      <c r="Z29" s="68">
        <f t="shared" si="6"/>
        <v>7.7142857142857135</v>
      </c>
      <c r="AA29" s="193">
        <f t="shared" si="7"/>
        <v>-0.35693039857227871</v>
      </c>
      <c r="AB29" s="193">
        <f t="shared" si="7"/>
        <v>-0.99811168060425537</v>
      </c>
      <c r="AC29" s="77">
        <f t="shared" si="7"/>
        <v>8.6567164179104488</v>
      </c>
      <c r="AD29" s="77">
        <f t="shared" si="7"/>
        <v>-23.487738419618541</v>
      </c>
      <c r="AE29" s="17"/>
      <c r="AF29" s="17"/>
      <c r="AG29" s="14" t="s">
        <v>42</v>
      </c>
      <c r="AH29" s="15"/>
      <c r="AI29" s="15"/>
      <c r="AJ29" s="15"/>
      <c r="AK29" s="15"/>
      <c r="AL29" s="15"/>
      <c r="AM29" s="15"/>
      <c r="AN29" s="15" t="str">
        <f t="shared" si="8"/>
        <v/>
      </c>
      <c r="AO29" s="15" t="str">
        <f t="shared" si="9"/>
        <v/>
      </c>
      <c r="AP29" s="16" t="str">
        <f t="shared" si="10"/>
        <v/>
      </c>
      <c r="AQ29" s="15" t="str">
        <f t="shared" si="11"/>
        <v/>
      </c>
      <c r="AR29" s="15" t="str">
        <f t="shared" si="11"/>
        <v/>
      </c>
      <c r="AS29" s="15" t="str">
        <f t="shared" si="11"/>
        <v/>
      </c>
      <c r="AT29" s="15" t="str">
        <f t="shared" si="11"/>
        <v/>
      </c>
      <c r="AU29" s="17"/>
      <c r="AV29" s="66" t="s">
        <v>20</v>
      </c>
      <c r="AW29" s="74">
        <f>2.342+2.34249</f>
        <v>4.6844900000000003</v>
      </c>
      <c r="AX29" s="74">
        <f>5.608+5.6077</f>
        <v>11.2157</v>
      </c>
      <c r="AY29" s="74">
        <v>2.3719999999999999</v>
      </c>
      <c r="AZ29" s="74">
        <v>5.6920000000000002</v>
      </c>
      <c r="BA29" s="74">
        <v>2.4390000000000001</v>
      </c>
      <c r="BB29" s="74">
        <v>5.7830000000000004</v>
      </c>
      <c r="BC29" s="74">
        <f t="shared" si="12"/>
        <v>2.3942200751842782</v>
      </c>
      <c r="BD29" s="74">
        <f t="shared" si="13"/>
        <v>2.3996627318718384</v>
      </c>
      <c r="BE29" s="68">
        <f t="shared" si="14"/>
        <v>2.3710537105371055</v>
      </c>
      <c r="BF29" s="193">
        <f t="shared" si="15"/>
        <v>-49.364818795642648</v>
      </c>
      <c r="BG29" s="193">
        <f t="shared" si="15"/>
        <v>-49.249712456645597</v>
      </c>
      <c r="BH29" s="193">
        <f t="shared" si="15"/>
        <v>2.8246205733558254</v>
      </c>
      <c r="BI29" s="193">
        <f t="shared" si="15"/>
        <v>1.5987350667603688</v>
      </c>
      <c r="BJ29" s="17"/>
      <c r="BK29" s="66" t="s">
        <v>34</v>
      </c>
      <c r="BL29" s="74">
        <v>482</v>
      </c>
      <c r="BM29" s="74">
        <v>503</v>
      </c>
      <c r="BN29" s="74">
        <v>482</v>
      </c>
      <c r="BO29" s="74">
        <v>633</v>
      </c>
      <c r="BP29" s="74">
        <v>485</v>
      </c>
      <c r="BQ29" s="74">
        <v>1212.5</v>
      </c>
      <c r="BR29" s="74">
        <f t="shared" si="16"/>
        <v>1.0435684647302905</v>
      </c>
      <c r="BS29" s="74">
        <f t="shared" si="17"/>
        <v>1.3132780082987552</v>
      </c>
      <c r="BT29" s="68">
        <f t="shared" si="18"/>
        <v>2.5</v>
      </c>
      <c r="BU29" s="74">
        <f t="shared" si="19"/>
        <v>0</v>
      </c>
      <c r="BV29" s="74">
        <f t="shared" si="19"/>
        <v>25.844930417495032</v>
      </c>
      <c r="BW29" s="74">
        <f t="shared" si="19"/>
        <v>0.62240663900414939</v>
      </c>
      <c r="BX29" s="74">
        <f t="shared" si="19"/>
        <v>91.548183254344394</v>
      </c>
      <c r="BY29" s="17"/>
      <c r="BZ29" s="66" t="s">
        <v>35</v>
      </c>
      <c r="CA29" s="74">
        <v>0.05</v>
      </c>
      <c r="CB29" s="74">
        <v>0.22500000000000001</v>
      </c>
      <c r="CC29" s="74">
        <v>0.17499999999999999</v>
      </c>
      <c r="CD29" s="74">
        <v>0.56499999999999995</v>
      </c>
      <c r="CE29" s="74">
        <v>0.69499999999999995</v>
      </c>
      <c r="CF29" s="74">
        <v>0.56599999999999995</v>
      </c>
      <c r="CG29" s="74">
        <f t="shared" si="20"/>
        <v>4.5</v>
      </c>
      <c r="CH29" s="74">
        <f t="shared" si="21"/>
        <v>3.2285714285714286</v>
      </c>
      <c r="CI29" s="68">
        <f t="shared" si="22"/>
        <v>0.81438848920863305</v>
      </c>
      <c r="CJ29" s="74">
        <f t="shared" si="23"/>
        <v>249.99999999999994</v>
      </c>
      <c r="CK29" s="74">
        <f t="shared" si="23"/>
        <v>151.11111111111109</v>
      </c>
      <c r="CL29" s="74">
        <f t="shared" si="23"/>
        <v>297.14285714285717</v>
      </c>
      <c r="CM29" s="74">
        <f t="shared" si="23"/>
        <v>0.17699115044247804</v>
      </c>
      <c r="CN29" s="17"/>
      <c r="CO29" s="14" t="s">
        <v>20</v>
      </c>
      <c r="CP29" s="15"/>
      <c r="CQ29" s="15"/>
      <c r="CR29" s="15"/>
      <c r="CS29" s="15"/>
      <c r="CT29" s="15"/>
      <c r="CU29" s="15"/>
      <c r="CV29" s="15" t="str">
        <f t="shared" si="24"/>
        <v/>
      </c>
      <c r="CW29" s="15" t="str">
        <f t="shared" si="25"/>
        <v/>
      </c>
      <c r="CX29" s="16" t="str">
        <f t="shared" si="26"/>
        <v/>
      </c>
      <c r="CY29" s="15" t="str">
        <f t="shared" si="27"/>
        <v/>
      </c>
      <c r="CZ29" s="15" t="str">
        <f t="shared" si="27"/>
        <v/>
      </c>
      <c r="DA29" s="15" t="str">
        <f t="shared" si="27"/>
        <v/>
      </c>
      <c r="DB29" s="15" t="str">
        <f t="shared" si="27"/>
        <v/>
      </c>
      <c r="DC29" s="17"/>
      <c r="DD29" s="17"/>
      <c r="DE29" s="14" t="s">
        <v>48</v>
      </c>
      <c r="DF29" s="15"/>
      <c r="DG29" s="15"/>
      <c r="DH29" s="15"/>
      <c r="DI29" s="15"/>
      <c r="DJ29" s="15"/>
      <c r="DK29" s="15"/>
      <c r="DL29" s="15" t="str">
        <f t="shared" si="28"/>
        <v/>
      </c>
      <c r="DM29" s="15" t="str">
        <f t="shared" si="29"/>
        <v/>
      </c>
      <c r="DN29" s="16" t="str">
        <f t="shared" si="30"/>
        <v/>
      </c>
      <c r="DO29" s="15" t="str">
        <f t="shared" si="31"/>
        <v/>
      </c>
      <c r="DP29" s="15" t="str">
        <f t="shared" si="31"/>
        <v/>
      </c>
      <c r="DQ29" s="15" t="str">
        <f t="shared" si="31"/>
        <v/>
      </c>
      <c r="DR29" s="15" t="str">
        <f t="shared" si="31"/>
        <v/>
      </c>
      <c r="DS29" s="17"/>
      <c r="DT29" s="14" t="s">
        <v>48</v>
      </c>
      <c r="DU29" s="15"/>
      <c r="DV29" s="15"/>
      <c r="DW29" s="15"/>
      <c r="DX29" s="15"/>
      <c r="DY29" s="15"/>
      <c r="DZ29" s="15"/>
      <c r="EA29" s="15" t="str">
        <f t="shared" si="32"/>
        <v/>
      </c>
      <c r="EB29" s="15" t="str">
        <f t="shared" si="33"/>
        <v/>
      </c>
      <c r="EC29" s="16" t="str">
        <f t="shared" si="34"/>
        <v/>
      </c>
      <c r="ED29" s="15" t="str">
        <f t="shared" si="35"/>
        <v/>
      </c>
      <c r="EE29" s="15" t="str">
        <f t="shared" si="35"/>
        <v/>
      </c>
      <c r="EF29" s="15" t="str">
        <f t="shared" si="35"/>
        <v/>
      </c>
      <c r="EG29" s="15" t="str">
        <f t="shared" si="35"/>
        <v/>
      </c>
      <c r="EH29" s="17"/>
      <c r="EI29" s="163" t="s">
        <v>45</v>
      </c>
      <c r="EJ29" s="138"/>
      <c r="EK29" s="138"/>
      <c r="EL29" s="139"/>
      <c r="EM29" s="139"/>
      <c r="EN29" s="139"/>
      <c r="EO29" s="139"/>
      <c r="EP29" s="140" t="str">
        <f t="shared" si="36"/>
        <v/>
      </c>
      <c r="EQ29" s="140" t="str">
        <f t="shared" si="37"/>
        <v/>
      </c>
      <c r="ER29" s="140" t="str">
        <f t="shared" si="38"/>
        <v/>
      </c>
      <c r="ES29" s="140" t="str">
        <f t="shared" si="39"/>
        <v/>
      </c>
      <c r="ET29" s="140" t="str">
        <f t="shared" si="40"/>
        <v/>
      </c>
      <c r="EU29" s="140" t="str">
        <f t="shared" si="41"/>
        <v/>
      </c>
      <c r="EV29" s="140" t="str">
        <f t="shared" si="42"/>
        <v/>
      </c>
      <c r="EW29" s="132"/>
      <c r="EX29" s="156" t="s">
        <v>52</v>
      </c>
      <c r="EY29" s="138"/>
      <c r="EZ29" s="138"/>
      <c r="FA29" s="139"/>
      <c r="FB29" s="139"/>
      <c r="FC29" s="139"/>
      <c r="FD29" s="139"/>
      <c r="FE29" s="140" t="str">
        <f t="shared" si="43"/>
        <v/>
      </c>
      <c r="FF29" s="140" t="str">
        <f t="shared" si="44"/>
        <v/>
      </c>
      <c r="FG29" s="140" t="str">
        <f t="shared" si="45"/>
        <v/>
      </c>
      <c r="FH29" s="140" t="str">
        <f t="shared" si="59"/>
        <v/>
      </c>
      <c r="FI29" s="140" t="str">
        <f t="shared" si="60"/>
        <v/>
      </c>
      <c r="FJ29" s="140" t="str">
        <f t="shared" si="57"/>
        <v/>
      </c>
      <c r="FK29" s="140" t="str">
        <f t="shared" si="58"/>
        <v/>
      </c>
      <c r="FL29" s="132"/>
      <c r="FM29" s="156" t="s">
        <v>20</v>
      </c>
      <c r="FN29" s="138"/>
      <c r="FO29" s="138"/>
      <c r="FP29" s="139"/>
      <c r="FQ29" s="139"/>
      <c r="FR29" s="139"/>
      <c r="FS29" s="139"/>
      <c r="FT29" s="140" t="str">
        <f t="shared" si="50"/>
        <v/>
      </c>
      <c r="FU29" s="140" t="str">
        <f t="shared" si="51"/>
        <v/>
      </c>
      <c r="FV29" s="140" t="str">
        <f t="shared" si="52"/>
        <v/>
      </c>
      <c r="FW29" s="140" t="str">
        <f t="shared" si="53"/>
        <v/>
      </c>
      <c r="FX29" s="140" t="str">
        <f t="shared" si="54"/>
        <v/>
      </c>
      <c r="FY29" s="140" t="str">
        <f t="shared" si="55"/>
        <v/>
      </c>
      <c r="FZ29" s="140" t="str">
        <f t="shared" si="56"/>
        <v/>
      </c>
    </row>
    <row r="30" spans="1:182" ht="15" customHeight="1">
      <c r="A30" s="14" t="s">
        <v>52</v>
      </c>
      <c r="B30" s="15"/>
      <c r="C30" s="15"/>
      <c r="D30" s="15"/>
      <c r="E30" s="15"/>
      <c r="F30" s="15"/>
      <c r="G30" s="15"/>
      <c r="H30" s="15" t="str">
        <f t="shared" si="0"/>
        <v/>
      </c>
      <c r="I30" s="15" t="str">
        <f t="shared" si="1"/>
        <v/>
      </c>
      <c r="J30" s="16" t="str">
        <f t="shared" si="2"/>
        <v/>
      </c>
      <c r="K30" s="15" t="str">
        <f t="shared" si="3"/>
        <v/>
      </c>
      <c r="L30" s="15" t="str">
        <f t="shared" si="3"/>
        <v/>
      </c>
      <c r="M30" s="15" t="str">
        <f t="shared" si="3"/>
        <v/>
      </c>
      <c r="N30" s="15" t="str">
        <f t="shared" si="3"/>
        <v/>
      </c>
      <c r="O30" s="17"/>
      <c r="P30" s="17"/>
      <c r="Q30" s="66" t="s">
        <v>29</v>
      </c>
      <c r="R30" s="74">
        <v>9.9000000000000005E-2</v>
      </c>
      <c r="S30" s="74">
        <v>0.31</v>
      </c>
      <c r="T30" s="74">
        <v>9.2999999999999999E-2</v>
      </c>
      <c r="U30" s="74">
        <v>0.38700000000000001</v>
      </c>
      <c r="V30" s="74">
        <v>8.8999999999999996E-2</v>
      </c>
      <c r="W30" s="74">
        <v>0.29299999999999998</v>
      </c>
      <c r="X30" s="74">
        <f t="shared" si="4"/>
        <v>3.131313131313131</v>
      </c>
      <c r="Y30" s="74">
        <f t="shared" si="5"/>
        <v>4.161290322580645</v>
      </c>
      <c r="Z30" s="68">
        <f t="shared" si="6"/>
        <v>3.292134831460674</v>
      </c>
      <c r="AA30" s="193">
        <f t="shared" si="7"/>
        <v>-6.0606060606060659</v>
      </c>
      <c r="AB30" s="193">
        <f t="shared" si="7"/>
        <v>24.838709677419359</v>
      </c>
      <c r="AC30" s="193">
        <f t="shared" si="7"/>
        <v>-4.3010752688172085</v>
      </c>
      <c r="AD30" s="193">
        <f t="shared" si="7"/>
        <v>-24.289405684754527</v>
      </c>
      <c r="AE30" s="17"/>
      <c r="AF30" s="17"/>
      <c r="AG30" s="14" t="s">
        <v>53</v>
      </c>
      <c r="AH30" s="15"/>
      <c r="AI30" s="15"/>
      <c r="AJ30" s="15"/>
      <c r="AK30" s="15"/>
      <c r="AL30" s="15"/>
      <c r="AM30" s="15"/>
      <c r="AN30" s="15" t="str">
        <f t="shared" si="8"/>
        <v/>
      </c>
      <c r="AO30" s="15" t="str">
        <f t="shared" si="9"/>
        <v/>
      </c>
      <c r="AP30" s="16" t="str">
        <f t="shared" si="10"/>
        <v/>
      </c>
      <c r="AQ30" s="15" t="str">
        <f t="shared" si="11"/>
        <v/>
      </c>
      <c r="AR30" s="15" t="str">
        <f t="shared" si="11"/>
        <v/>
      </c>
      <c r="AS30" s="15" t="str">
        <f t="shared" si="11"/>
        <v/>
      </c>
      <c r="AT30" s="15" t="str">
        <f t="shared" si="11"/>
        <v/>
      </c>
      <c r="AU30" s="17"/>
      <c r="AV30" s="66" t="s">
        <v>54</v>
      </c>
      <c r="AW30" s="74">
        <v>1.2E-2</v>
      </c>
      <c r="AX30" s="74">
        <v>2.3650000000000001E-2</v>
      </c>
      <c r="AY30" s="74">
        <v>1.2E-2</v>
      </c>
      <c r="AZ30" s="74">
        <v>2.3900000000000001E-2</v>
      </c>
      <c r="BA30" s="74">
        <v>1.2E-2</v>
      </c>
      <c r="BB30" s="74">
        <v>2.3900000000000001E-2</v>
      </c>
      <c r="BC30" s="74">
        <f t="shared" si="12"/>
        <v>1.9708333333333334</v>
      </c>
      <c r="BD30" s="74">
        <f t="shared" si="13"/>
        <v>1.9916666666666667</v>
      </c>
      <c r="BE30" s="68">
        <f t="shared" si="14"/>
        <v>1.9916666666666667</v>
      </c>
      <c r="BF30" s="193">
        <f t="shared" si="15"/>
        <v>0</v>
      </c>
      <c r="BG30" s="193">
        <f t="shared" si="15"/>
        <v>1.0570824524312905</v>
      </c>
      <c r="BH30" s="193">
        <f t="shared" si="15"/>
        <v>0</v>
      </c>
      <c r="BI30" s="193">
        <f t="shared" si="15"/>
        <v>0</v>
      </c>
      <c r="BJ30" s="17"/>
      <c r="BK30" s="66" t="s">
        <v>48</v>
      </c>
      <c r="BL30" s="74">
        <v>4.76</v>
      </c>
      <c r="BM30" s="74">
        <v>83.361000000000004</v>
      </c>
      <c r="BN30" s="74">
        <v>4.7709999999999999</v>
      </c>
      <c r="BO30" s="74">
        <v>9.0359999999999996</v>
      </c>
      <c r="BP30" s="74">
        <v>4.819</v>
      </c>
      <c r="BQ30" s="74">
        <v>8.9440000000000008</v>
      </c>
      <c r="BR30" s="74">
        <f t="shared" si="16"/>
        <v>17.512815126050423</v>
      </c>
      <c r="BS30" s="74">
        <f t="shared" si="17"/>
        <v>1.8939425696918883</v>
      </c>
      <c r="BT30" s="68">
        <f t="shared" si="18"/>
        <v>1.8559867192363564</v>
      </c>
      <c r="BU30" s="74">
        <f t="shared" si="19"/>
        <v>0.23109243697479248</v>
      </c>
      <c r="BV30" s="74">
        <f t="shared" si="19"/>
        <v>-89.160398747615787</v>
      </c>
      <c r="BW30" s="74">
        <f t="shared" si="19"/>
        <v>1.0060783902745765</v>
      </c>
      <c r="BX30" s="74">
        <f t="shared" si="19"/>
        <v>-1.0181496237272991</v>
      </c>
      <c r="BY30" s="17"/>
      <c r="BZ30" s="18" t="s">
        <v>45</v>
      </c>
      <c r="CA30" s="15"/>
      <c r="CB30" s="15"/>
      <c r="CC30" s="15"/>
      <c r="CD30" s="15"/>
      <c r="CE30" s="15"/>
      <c r="CF30" s="15"/>
      <c r="CG30" s="15" t="str">
        <f t="shared" si="20"/>
        <v/>
      </c>
      <c r="CH30" s="15" t="str">
        <f t="shared" si="21"/>
        <v/>
      </c>
      <c r="CI30" s="16" t="str">
        <f t="shared" si="22"/>
        <v/>
      </c>
      <c r="CJ30" s="15" t="str">
        <f t="shared" si="23"/>
        <v/>
      </c>
      <c r="CK30" s="15" t="str">
        <f t="shared" si="23"/>
        <v/>
      </c>
      <c r="CL30" s="15" t="str">
        <f t="shared" si="23"/>
        <v/>
      </c>
      <c r="CM30" s="15" t="str">
        <f t="shared" si="23"/>
        <v/>
      </c>
      <c r="CN30" s="17"/>
      <c r="CO30" s="14" t="s">
        <v>42</v>
      </c>
      <c r="CP30" s="15"/>
      <c r="CQ30" s="15"/>
      <c r="CR30" s="15"/>
      <c r="CS30" s="15"/>
      <c r="CT30" s="15"/>
      <c r="CU30" s="15"/>
      <c r="CV30" s="15" t="str">
        <f t="shared" si="24"/>
        <v/>
      </c>
      <c r="CW30" s="15" t="str">
        <f t="shared" si="25"/>
        <v/>
      </c>
      <c r="CX30" s="16" t="str">
        <f t="shared" si="26"/>
        <v/>
      </c>
      <c r="CY30" s="15" t="str">
        <f t="shared" si="27"/>
        <v/>
      </c>
      <c r="CZ30" s="15" t="str">
        <f t="shared" si="27"/>
        <v/>
      </c>
      <c r="DA30" s="15" t="str">
        <f t="shared" si="27"/>
        <v/>
      </c>
      <c r="DB30" s="15" t="str">
        <f t="shared" si="27"/>
        <v/>
      </c>
      <c r="DC30" s="17"/>
      <c r="DD30" s="17"/>
      <c r="DE30" s="14" t="s">
        <v>36</v>
      </c>
      <c r="DF30" s="15"/>
      <c r="DG30" s="15"/>
      <c r="DH30" s="15"/>
      <c r="DI30" s="15"/>
      <c r="DJ30" s="15"/>
      <c r="DK30" s="15"/>
      <c r="DL30" s="15" t="str">
        <f t="shared" si="28"/>
        <v/>
      </c>
      <c r="DM30" s="15" t="str">
        <f t="shared" si="29"/>
        <v/>
      </c>
      <c r="DN30" s="16" t="str">
        <f t="shared" si="30"/>
        <v/>
      </c>
      <c r="DO30" s="15" t="str">
        <f t="shared" si="31"/>
        <v/>
      </c>
      <c r="DP30" s="15" t="str">
        <f t="shared" si="31"/>
        <v/>
      </c>
      <c r="DQ30" s="15" t="str">
        <f t="shared" si="31"/>
        <v/>
      </c>
      <c r="DR30" s="15" t="str">
        <f t="shared" si="31"/>
        <v/>
      </c>
      <c r="DS30" s="17"/>
      <c r="DT30" s="14" t="s">
        <v>20</v>
      </c>
      <c r="DU30" s="15"/>
      <c r="DV30" s="15"/>
      <c r="DW30" s="15"/>
      <c r="DX30" s="15"/>
      <c r="DY30" s="15"/>
      <c r="DZ30" s="15"/>
      <c r="EA30" s="15" t="str">
        <f t="shared" si="32"/>
        <v/>
      </c>
      <c r="EB30" s="15" t="str">
        <f t="shared" si="33"/>
        <v/>
      </c>
      <c r="EC30" s="16" t="str">
        <f t="shared" si="34"/>
        <v/>
      </c>
      <c r="ED30" s="15" t="str">
        <f t="shared" si="35"/>
        <v/>
      </c>
      <c r="EE30" s="15" t="str">
        <f t="shared" si="35"/>
        <v/>
      </c>
      <c r="EF30" s="15" t="str">
        <f t="shared" si="35"/>
        <v/>
      </c>
      <c r="EG30" s="15" t="str">
        <f t="shared" si="35"/>
        <v/>
      </c>
      <c r="EH30" s="17"/>
      <c r="EI30" s="150" t="s">
        <v>49</v>
      </c>
      <c r="EJ30" s="138"/>
      <c r="EK30" s="138"/>
      <c r="EL30" s="139"/>
      <c r="EM30" s="139"/>
      <c r="EN30" s="139"/>
      <c r="EO30" s="139"/>
      <c r="EP30" s="140" t="str">
        <f t="shared" si="36"/>
        <v/>
      </c>
      <c r="EQ30" s="140" t="str">
        <f t="shared" si="37"/>
        <v/>
      </c>
      <c r="ER30" s="140" t="str">
        <f t="shared" si="38"/>
        <v/>
      </c>
      <c r="ES30" s="140" t="str">
        <f t="shared" si="39"/>
        <v/>
      </c>
      <c r="ET30" s="140" t="str">
        <f t="shared" si="40"/>
        <v/>
      </c>
      <c r="EU30" s="140" t="str">
        <f t="shared" si="41"/>
        <v/>
      </c>
      <c r="EV30" s="140" t="str">
        <f t="shared" si="42"/>
        <v/>
      </c>
      <c r="EW30" s="132"/>
      <c r="EX30" s="156" t="s">
        <v>48</v>
      </c>
      <c r="EY30" s="138"/>
      <c r="EZ30" s="138"/>
      <c r="FA30" s="139"/>
      <c r="FB30" s="139"/>
      <c r="FC30" s="139"/>
      <c r="FD30" s="139"/>
      <c r="FE30" s="140" t="str">
        <f t="shared" si="43"/>
        <v/>
      </c>
      <c r="FF30" s="140" t="str">
        <f t="shared" si="44"/>
        <v/>
      </c>
      <c r="FG30" s="140" t="str">
        <f t="shared" si="45"/>
        <v/>
      </c>
      <c r="FH30" s="140" t="str">
        <f t="shared" si="59"/>
        <v/>
      </c>
      <c r="FI30" s="140" t="str">
        <f t="shared" si="60"/>
        <v/>
      </c>
      <c r="FJ30" s="140" t="str">
        <f t="shared" si="57"/>
        <v/>
      </c>
      <c r="FK30" s="140" t="str">
        <f t="shared" si="58"/>
        <v/>
      </c>
      <c r="FL30" s="132"/>
      <c r="FM30" s="156" t="s">
        <v>42</v>
      </c>
      <c r="FN30" s="138"/>
      <c r="FO30" s="138"/>
      <c r="FP30" s="139"/>
      <c r="FQ30" s="139"/>
      <c r="FR30" s="139"/>
      <c r="FS30" s="139"/>
      <c r="FT30" s="140" t="str">
        <f t="shared" si="50"/>
        <v/>
      </c>
      <c r="FU30" s="140" t="str">
        <f t="shared" si="51"/>
        <v/>
      </c>
      <c r="FV30" s="140" t="str">
        <f t="shared" si="52"/>
        <v/>
      </c>
      <c r="FW30" s="140" t="str">
        <f t="shared" si="53"/>
        <v/>
      </c>
      <c r="FX30" s="140" t="str">
        <f t="shared" si="54"/>
        <v/>
      </c>
      <c r="FY30" s="140" t="str">
        <f t="shared" si="55"/>
        <v/>
      </c>
      <c r="FZ30" s="140" t="str">
        <f t="shared" si="56"/>
        <v/>
      </c>
    </row>
    <row r="31" spans="1:182" ht="15" customHeight="1">
      <c r="A31" s="14" t="s">
        <v>48</v>
      </c>
      <c r="B31" s="15"/>
      <c r="C31" s="15"/>
      <c r="D31" s="15"/>
      <c r="E31" s="15"/>
      <c r="F31" s="15"/>
      <c r="G31" s="15"/>
      <c r="H31" s="15" t="str">
        <f t="shared" si="0"/>
        <v/>
      </c>
      <c r="I31" s="15" t="str">
        <f t="shared" si="1"/>
        <v/>
      </c>
      <c r="J31" s="16" t="str">
        <f t="shared" si="2"/>
        <v/>
      </c>
      <c r="K31" s="15" t="str">
        <f t="shared" si="3"/>
        <v/>
      </c>
      <c r="L31" s="15" t="str">
        <f t="shared" si="3"/>
        <v/>
      </c>
      <c r="M31" s="15" t="str">
        <f t="shared" si="3"/>
        <v/>
      </c>
      <c r="N31" s="15" t="str">
        <f t="shared" si="3"/>
        <v/>
      </c>
      <c r="O31" s="17"/>
      <c r="P31" s="17"/>
      <c r="Q31" s="67" t="s">
        <v>45</v>
      </c>
      <c r="R31" s="74">
        <v>5.8220000000000001</v>
      </c>
      <c r="S31" s="74">
        <v>17.466000000000001</v>
      </c>
      <c r="T31" s="74">
        <v>6.1319999999999997</v>
      </c>
      <c r="U31" s="74">
        <v>18.186</v>
      </c>
      <c r="V31" s="74">
        <v>6.2320000000000002</v>
      </c>
      <c r="W31" s="74">
        <v>19.094999999999999</v>
      </c>
      <c r="X31" s="74">
        <f t="shared" si="4"/>
        <v>3</v>
      </c>
      <c r="Y31" s="74">
        <f t="shared" si="5"/>
        <v>2.9657534246575343</v>
      </c>
      <c r="Z31" s="68">
        <f t="shared" si="6"/>
        <v>3.0640243902439019</v>
      </c>
      <c r="AA31" s="193">
        <f t="shared" si="7"/>
        <v>5.3246307110958364</v>
      </c>
      <c r="AB31" s="193">
        <f t="shared" si="7"/>
        <v>4.1222947440741944</v>
      </c>
      <c r="AC31" s="193">
        <f t="shared" si="7"/>
        <v>1.6307893020221877</v>
      </c>
      <c r="AD31" s="193">
        <f t="shared" si="7"/>
        <v>4.9983503794127291</v>
      </c>
      <c r="AE31" s="17"/>
      <c r="AF31" s="17"/>
      <c r="AG31" s="14" t="s">
        <v>54</v>
      </c>
      <c r="AH31" s="15"/>
      <c r="AI31" s="15"/>
      <c r="AJ31" s="15"/>
      <c r="AK31" s="15"/>
      <c r="AL31" s="15"/>
      <c r="AM31" s="15"/>
      <c r="AN31" s="15" t="str">
        <f t="shared" si="8"/>
        <v/>
      </c>
      <c r="AO31" s="15" t="str">
        <f t="shared" si="9"/>
        <v/>
      </c>
      <c r="AP31" s="16" t="str">
        <f t="shared" si="10"/>
        <v/>
      </c>
      <c r="AQ31" s="15" t="str">
        <f t="shared" si="11"/>
        <v/>
      </c>
      <c r="AR31" s="15" t="str">
        <f t="shared" si="11"/>
        <v/>
      </c>
      <c r="AS31" s="15" t="str">
        <f t="shared" si="11"/>
        <v/>
      </c>
      <c r="AT31" s="15" t="str">
        <f t="shared" si="11"/>
        <v/>
      </c>
      <c r="AU31" s="17"/>
      <c r="AV31" s="66" t="s">
        <v>29</v>
      </c>
      <c r="AW31" s="74">
        <v>2.2370000000000001</v>
      </c>
      <c r="AX31" s="74">
        <v>2.6419999999999999</v>
      </c>
      <c r="AY31" s="74">
        <v>2.2229999999999999</v>
      </c>
      <c r="AZ31" s="74">
        <v>2.7610000000000001</v>
      </c>
      <c r="BA31" s="74">
        <v>2.1960000000000002</v>
      </c>
      <c r="BB31" s="74">
        <v>2.5019999999999998</v>
      </c>
      <c r="BC31" s="74">
        <f t="shared" si="12"/>
        <v>1.1810460438086723</v>
      </c>
      <c r="BD31" s="74">
        <f t="shared" si="13"/>
        <v>1.2420152946468737</v>
      </c>
      <c r="BE31" s="68">
        <f t="shared" si="14"/>
        <v>1.1393442622950818</v>
      </c>
      <c r="BF31" s="193">
        <f t="shared" si="15"/>
        <v>-0.62583817612875425</v>
      </c>
      <c r="BG31" s="193">
        <f t="shared" si="15"/>
        <v>4.5041635124905461</v>
      </c>
      <c r="BH31" s="193">
        <f t="shared" si="15"/>
        <v>-1.2145748987854112</v>
      </c>
      <c r="BI31" s="193">
        <f t="shared" si="15"/>
        <v>-9.3806591814560072</v>
      </c>
      <c r="BJ31" s="17"/>
      <c r="BK31" s="66" t="s">
        <v>29</v>
      </c>
      <c r="BL31" s="74">
        <v>39.567999999999998</v>
      </c>
      <c r="BM31" s="74">
        <v>28.972000000000001</v>
      </c>
      <c r="BN31" s="74">
        <v>39.811999999999998</v>
      </c>
      <c r="BO31" s="74">
        <v>50.000999999999998</v>
      </c>
      <c r="BP31" s="74">
        <v>40.298000000000002</v>
      </c>
      <c r="BQ31" s="74">
        <v>25.408000000000001</v>
      </c>
      <c r="BR31" s="74">
        <f t="shared" si="16"/>
        <v>0.73220784472300859</v>
      </c>
      <c r="BS31" s="74">
        <f t="shared" si="17"/>
        <v>1.2559278609464484</v>
      </c>
      <c r="BT31" s="68">
        <f t="shared" si="18"/>
        <v>0.63050275447913051</v>
      </c>
      <c r="BU31" s="74">
        <f t="shared" si="19"/>
        <v>0.61665992721390972</v>
      </c>
      <c r="BV31" s="74">
        <f t="shared" si="19"/>
        <v>72.583874085323743</v>
      </c>
      <c r="BW31" s="77">
        <f t="shared" si="19"/>
        <v>1.2207374660906367</v>
      </c>
      <c r="BX31" s="77">
        <f t="shared" si="19"/>
        <v>-49.185016299674004</v>
      </c>
      <c r="BY31" s="17"/>
      <c r="BZ31" s="14" t="s">
        <v>49</v>
      </c>
      <c r="CA31" s="15"/>
      <c r="CB31" s="15"/>
      <c r="CC31" s="15"/>
      <c r="CD31" s="15"/>
      <c r="CE31" s="15"/>
      <c r="CF31" s="15"/>
      <c r="CG31" s="15" t="str">
        <f t="shared" si="20"/>
        <v/>
      </c>
      <c r="CH31" s="15" t="str">
        <f t="shared" si="21"/>
        <v/>
      </c>
      <c r="CI31" s="16" t="str">
        <f t="shared" si="22"/>
        <v/>
      </c>
      <c r="CJ31" s="15" t="str">
        <f t="shared" si="23"/>
        <v/>
      </c>
      <c r="CK31" s="15" t="str">
        <f t="shared" si="23"/>
        <v/>
      </c>
      <c r="CL31" s="15" t="str">
        <f t="shared" si="23"/>
        <v/>
      </c>
      <c r="CM31" s="15" t="str">
        <f t="shared" si="23"/>
        <v/>
      </c>
      <c r="CN31" s="17"/>
      <c r="CO31" s="14" t="s">
        <v>54</v>
      </c>
      <c r="CP31" s="15"/>
      <c r="CQ31" s="15"/>
      <c r="CR31" s="15"/>
      <c r="CS31" s="15"/>
      <c r="CT31" s="15"/>
      <c r="CU31" s="15"/>
      <c r="CV31" s="15" t="str">
        <f t="shared" si="24"/>
        <v/>
      </c>
      <c r="CW31" s="15" t="str">
        <f t="shared" si="25"/>
        <v/>
      </c>
      <c r="CX31" s="16" t="str">
        <f t="shared" si="26"/>
        <v/>
      </c>
      <c r="CY31" s="15" t="str">
        <f t="shared" si="27"/>
        <v/>
      </c>
      <c r="CZ31" s="15" t="str">
        <f t="shared" si="27"/>
        <v/>
      </c>
      <c r="DA31" s="15" t="str">
        <f t="shared" si="27"/>
        <v/>
      </c>
      <c r="DB31" s="15" t="str">
        <f t="shared" si="27"/>
        <v/>
      </c>
      <c r="DC31" s="17"/>
      <c r="DD31" s="17"/>
      <c r="DE31" s="14" t="s">
        <v>53</v>
      </c>
      <c r="DF31" s="15"/>
      <c r="DG31" s="15"/>
      <c r="DH31" s="15"/>
      <c r="DI31" s="15"/>
      <c r="DJ31" s="15"/>
      <c r="DK31" s="15"/>
      <c r="DL31" s="15" t="str">
        <f t="shared" si="28"/>
        <v/>
      </c>
      <c r="DM31" s="15" t="str">
        <f t="shared" si="29"/>
        <v/>
      </c>
      <c r="DN31" s="16" t="str">
        <f t="shared" si="30"/>
        <v/>
      </c>
      <c r="DO31" s="15" t="str">
        <f t="shared" si="31"/>
        <v/>
      </c>
      <c r="DP31" s="15" t="str">
        <f t="shared" si="31"/>
        <v/>
      </c>
      <c r="DQ31" s="15" t="str">
        <f t="shared" si="31"/>
        <v/>
      </c>
      <c r="DR31" s="15" t="str">
        <f t="shared" si="31"/>
        <v/>
      </c>
      <c r="DS31" s="17"/>
      <c r="DT31" s="14" t="s">
        <v>42</v>
      </c>
      <c r="DU31" s="15"/>
      <c r="DV31" s="15"/>
      <c r="DW31" s="15"/>
      <c r="DX31" s="15"/>
      <c r="DY31" s="15"/>
      <c r="DZ31" s="15"/>
      <c r="EA31" s="15" t="str">
        <f t="shared" si="32"/>
        <v/>
      </c>
      <c r="EB31" s="15" t="str">
        <f t="shared" si="33"/>
        <v/>
      </c>
      <c r="EC31" s="16" t="str">
        <f t="shared" si="34"/>
        <v/>
      </c>
      <c r="ED31" s="15" t="str">
        <f t="shared" si="35"/>
        <v/>
      </c>
      <c r="EE31" s="15" t="str">
        <f t="shared" si="35"/>
        <v/>
      </c>
      <c r="EF31" s="15" t="str">
        <f t="shared" si="35"/>
        <v/>
      </c>
      <c r="EG31" s="15" t="str">
        <f t="shared" si="35"/>
        <v/>
      </c>
      <c r="EH31" s="17"/>
      <c r="EI31" s="150" t="s">
        <v>50</v>
      </c>
      <c r="EJ31" s="138"/>
      <c r="EK31" s="138"/>
      <c r="EL31" s="139"/>
      <c r="EM31" s="139"/>
      <c r="EN31" s="139"/>
      <c r="EO31" s="139"/>
      <c r="EP31" s="140" t="str">
        <f t="shared" si="36"/>
        <v/>
      </c>
      <c r="EQ31" s="140" t="str">
        <f t="shared" si="37"/>
        <v/>
      </c>
      <c r="ER31" s="140" t="str">
        <f t="shared" si="38"/>
        <v/>
      </c>
      <c r="ES31" s="140" t="str">
        <f t="shared" si="39"/>
        <v/>
      </c>
      <c r="ET31" s="140" t="str">
        <f t="shared" si="40"/>
        <v/>
      </c>
      <c r="EU31" s="140" t="str">
        <f t="shared" si="41"/>
        <v/>
      </c>
      <c r="EV31" s="140" t="str">
        <f t="shared" si="42"/>
        <v/>
      </c>
      <c r="EW31" s="132"/>
      <c r="EX31" s="156" t="s">
        <v>32</v>
      </c>
      <c r="EY31" s="138"/>
      <c r="EZ31" s="138"/>
      <c r="FA31" s="139"/>
      <c r="FB31" s="139"/>
      <c r="FC31" s="139"/>
      <c r="FD31" s="139"/>
      <c r="FE31" s="140" t="str">
        <f t="shared" si="43"/>
        <v/>
      </c>
      <c r="FF31" s="140" t="str">
        <f t="shared" si="44"/>
        <v/>
      </c>
      <c r="FG31" s="140" t="str">
        <f t="shared" si="45"/>
        <v/>
      </c>
      <c r="FH31" s="140" t="str">
        <f t="shared" si="59"/>
        <v/>
      </c>
      <c r="FI31" s="140" t="str">
        <f t="shared" si="60"/>
        <v/>
      </c>
      <c r="FJ31" s="140" t="str">
        <f t="shared" si="57"/>
        <v/>
      </c>
      <c r="FK31" s="140" t="str">
        <f t="shared" si="58"/>
        <v/>
      </c>
      <c r="FL31" s="132"/>
      <c r="FM31" s="156" t="s">
        <v>53</v>
      </c>
      <c r="FN31" s="138"/>
      <c r="FO31" s="138"/>
      <c r="FP31" s="139"/>
      <c r="FQ31" s="139"/>
      <c r="FR31" s="139"/>
      <c r="FS31" s="139"/>
      <c r="FT31" s="140" t="str">
        <f t="shared" si="50"/>
        <v/>
      </c>
      <c r="FU31" s="140" t="str">
        <f t="shared" si="51"/>
        <v/>
      </c>
      <c r="FV31" s="140" t="str">
        <f t="shared" si="52"/>
        <v/>
      </c>
      <c r="FW31" s="140" t="str">
        <f t="shared" si="53"/>
        <v/>
      </c>
      <c r="FX31" s="140" t="str">
        <f t="shared" si="54"/>
        <v/>
      </c>
      <c r="FY31" s="140" t="str">
        <f t="shared" si="55"/>
        <v/>
      </c>
      <c r="FZ31" s="140" t="str">
        <f t="shared" si="56"/>
        <v/>
      </c>
    </row>
    <row r="32" spans="1:182" ht="15" customHeight="1">
      <c r="A32" s="14" t="s">
        <v>53</v>
      </c>
      <c r="B32" s="15"/>
      <c r="C32" s="15"/>
      <c r="D32" s="15"/>
      <c r="E32" s="15"/>
      <c r="F32" s="15"/>
      <c r="G32" s="15"/>
      <c r="H32" s="15" t="str">
        <f t="shared" si="0"/>
        <v/>
      </c>
      <c r="I32" s="15" t="str">
        <f t="shared" si="1"/>
        <v/>
      </c>
      <c r="J32" s="16" t="str">
        <f t="shared" si="2"/>
        <v/>
      </c>
      <c r="K32" s="15" t="str">
        <f t="shared" si="3"/>
        <v/>
      </c>
      <c r="L32" s="15" t="str">
        <f t="shared" si="3"/>
        <v/>
      </c>
      <c r="M32" s="15" t="str">
        <f t="shared" si="3"/>
        <v/>
      </c>
      <c r="N32" s="15" t="str">
        <f t="shared" si="3"/>
        <v/>
      </c>
      <c r="O32" s="17"/>
      <c r="P32" s="17"/>
      <c r="Q32" s="66" t="s">
        <v>35</v>
      </c>
      <c r="R32" s="74">
        <v>1.4570000000000001</v>
      </c>
      <c r="S32" s="74">
        <v>3.718</v>
      </c>
      <c r="T32" s="74">
        <v>1.615</v>
      </c>
      <c r="U32" s="74">
        <v>3.89</v>
      </c>
      <c r="V32" s="74">
        <v>1.6279999999999999</v>
      </c>
      <c r="W32" s="74">
        <v>3.89</v>
      </c>
      <c r="X32" s="74">
        <f t="shared" si="4"/>
        <v>2.5518188057652709</v>
      </c>
      <c r="Y32" s="74">
        <f t="shared" si="5"/>
        <v>2.4086687306501551</v>
      </c>
      <c r="Z32" s="68">
        <f t="shared" si="6"/>
        <v>2.3894348894348898</v>
      </c>
      <c r="AA32" s="193">
        <f t="shared" si="7"/>
        <v>10.844200411805073</v>
      </c>
      <c r="AB32" s="193">
        <f t="shared" si="7"/>
        <v>4.6261430876815535</v>
      </c>
      <c r="AC32" s="193">
        <f t="shared" si="7"/>
        <v>0.80495356037151089</v>
      </c>
      <c r="AD32" s="193">
        <f t="shared" si="7"/>
        <v>0</v>
      </c>
      <c r="AE32" s="17"/>
      <c r="AF32" s="17"/>
      <c r="AG32" s="19" t="s">
        <v>28</v>
      </c>
      <c r="AH32" s="15"/>
      <c r="AI32" s="15"/>
      <c r="AJ32" s="15"/>
      <c r="AK32" s="15"/>
      <c r="AL32" s="15"/>
      <c r="AM32" s="15"/>
      <c r="AN32" s="15" t="str">
        <f t="shared" si="8"/>
        <v/>
      </c>
      <c r="AO32" s="15" t="str">
        <f t="shared" si="9"/>
        <v/>
      </c>
      <c r="AP32" s="16" t="str">
        <f t="shared" si="10"/>
        <v/>
      </c>
      <c r="AQ32" s="15" t="str">
        <f t="shared" si="11"/>
        <v/>
      </c>
      <c r="AR32" s="15" t="str">
        <f t="shared" si="11"/>
        <v/>
      </c>
      <c r="AS32" s="15" t="str">
        <f t="shared" si="11"/>
        <v/>
      </c>
      <c r="AT32" s="15" t="str">
        <f t="shared" si="11"/>
        <v/>
      </c>
      <c r="AU32" s="17"/>
      <c r="AV32" s="66" t="s">
        <v>35</v>
      </c>
      <c r="AW32" s="74">
        <v>1.0509999999999999</v>
      </c>
      <c r="AX32" s="74">
        <v>9.9000000000000005E-2</v>
      </c>
      <c r="AY32" s="74">
        <v>1.0760000000000001</v>
      </c>
      <c r="AZ32" s="74">
        <v>0.105</v>
      </c>
      <c r="BA32" s="74">
        <v>1.101</v>
      </c>
      <c r="BB32" s="74">
        <v>0.105</v>
      </c>
      <c r="BC32" s="74">
        <f t="shared" si="12"/>
        <v>9.4196003805899153E-2</v>
      </c>
      <c r="BD32" s="74">
        <f t="shared" si="13"/>
        <v>9.7583643122676575E-2</v>
      </c>
      <c r="BE32" s="68">
        <f t="shared" si="14"/>
        <v>9.5367847411444134E-2</v>
      </c>
      <c r="BF32" s="193">
        <f t="shared" si="15"/>
        <v>2.3786869647954454</v>
      </c>
      <c r="BG32" s="193">
        <f t="shared" si="15"/>
        <v>6.0606060606060517</v>
      </c>
      <c r="BH32" s="193">
        <f t="shared" si="15"/>
        <v>2.3234200743494338</v>
      </c>
      <c r="BI32" s="193">
        <f t="shared" si="15"/>
        <v>0</v>
      </c>
      <c r="BJ32" s="17"/>
      <c r="BK32" s="66" t="s">
        <v>20</v>
      </c>
      <c r="BL32" s="74">
        <f>12.306+12.29482</f>
        <v>24.600819999999999</v>
      </c>
      <c r="BM32" s="74">
        <f>22.86+22.85948</f>
        <v>45.719480000000004</v>
      </c>
      <c r="BN32" s="74">
        <v>12.497999999999999</v>
      </c>
      <c r="BO32" s="74">
        <v>23.09</v>
      </c>
      <c r="BP32" s="74">
        <v>12.912000000000001</v>
      </c>
      <c r="BQ32" s="74">
        <v>6.9939999999999998</v>
      </c>
      <c r="BR32" s="74">
        <f t="shared" si="16"/>
        <v>1.8584534987045149</v>
      </c>
      <c r="BS32" s="74">
        <f t="shared" si="17"/>
        <v>1.8474955992958875</v>
      </c>
      <c r="BT32" s="68">
        <f t="shared" si="18"/>
        <v>0.54166666666666663</v>
      </c>
      <c r="BU32" s="74">
        <f t="shared" si="19"/>
        <v>-49.19681539070649</v>
      </c>
      <c r="BV32" s="74">
        <f t="shared" si="19"/>
        <v>-49.496363475700079</v>
      </c>
      <c r="BW32" s="74">
        <f t="shared" si="19"/>
        <v>3.3125300048007804</v>
      </c>
      <c r="BX32" s="74">
        <f t="shared" si="19"/>
        <v>-69.709831095712431</v>
      </c>
      <c r="BY32" s="17"/>
      <c r="BZ32" s="14" t="s">
        <v>50</v>
      </c>
      <c r="CA32" s="15"/>
      <c r="CB32" s="15"/>
      <c r="CC32" s="15"/>
      <c r="CD32" s="15"/>
      <c r="CE32" s="15"/>
      <c r="CF32" s="15"/>
      <c r="CG32" s="15" t="str">
        <f t="shared" si="20"/>
        <v/>
      </c>
      <c r="CH32" s="15" t="str">
        <f t="shared" si="21"/>
        <v/>
      </c>
      <c r="CI32" s="16" t="str">
        <f t="shared" si="22"/>
        <v/>
      </c>
      <c r="CJ32" s="15" t="str">
        <f t="shared" si="23"/>
        <v/>
      </c>
      <c r="CK32" s="15" t="str">
        <f t="shared" si="23"/>
        <v/>
      </c>
      <c r="CL32" s="15" t="str">
        <f t="shared" si="23"/>
        <v/>
      </c>
      <c r="CM32" s="15" t="str">
        <f t="shared" si="23"/>
        <v/>
      </c>
      <c r="CN32" s="17"/>
      <c r="CO32" s="14" t="s">
        <v>21</v>
      </c>
      <c r="CP32" s="15"/>
      <c r="CQ32" s="15"/>
      <c r="CR32" s="15"/>
      <c r="CS32" s="15"/>
      <c r="CT32" s="15"/>
      <c r="CU32" s="15"/>
      <c r="CV32" s="15" t="str">
        <f t="shared" si="24"/>
        <v/>
      </c>
      <c r="CW32" s="15" t="str">
        <f t="shared" si="25"/>
        <v/>
      </c>
      <c r="CX32" s="16" t="str">
        <f t="shared" si="26"/>
        <v/>
      </c>
      <c r="CY32" s="15" t="str">
        <f t="shared" si="27"/>
        <v/>
      </c>
      <c r="CZ32" s="15" t="str">
        <f t="shared" si="27"/>
        <v/>
      </c>
      <c r="DA32" s="15" t="str">
        <f t="shared" si="27"/>
        <v/>
      </c>
      <c r="DB32" s="15" t="str">
        <f t="shared" si="27"/>
        <v/>
      </c>
      <c r="DC32" s="17"/>
      <c r="DD32" s="17"/>
      <c r="DE32" s="19" t="s">
        <v>28</v>
      </c>
      <c r="DF32" s="15"/>
      <c r="DG32" s="15"/>
      <c r="DH32" s="15"/>
      <c r="DI32" s="15"/>
      <c r="DJ32" s="15"/>
      <c r="DK32" s="15"/>
      <c r="DL32" s="15" t="str">
        <f t="shared" si="28"/>
        <v/>
      </c>
      <c r="DM32" s="15" t="str">
        <f t="shared" si="29"/>
        <v/>
      </c>
      <c r="DN32" s="16" t="str">
        <f t="shared" si="30"/>
        <v/>
      </c>
      <c r="DO32" s="15" t="str">
        <f t="shared" si="31"/>
        <v/>
      </c>
      <c r="DP32" s="15" t="str">
        <f t="shared" si="31"/>
        <v/>
      </c>
      <c r="DQ32" s="15" t="str">
        <f t="shared" si="31"/>
        <v/>
      </c>
      <c r="DR32" s="15" t="str">
        <f t="shared" si="31"/>
        <v/>
      </c>
      <c r="DS32" s="17"/>
      <c r="DT32" s="14" t="s">
        <v>53</v>
      </c>
      <c r="DU32" s="15"/>
      <c r="DV32" s="15"/>
      <c r="DW32" s="15"/>
      <c r="DX32" s="15"/>
      <c r="DY32" s="15"/>
      <c r="DZ32" s="15"/>
      <c r="EA32" s="15" t="str">
        <f t="shared" si="32"/>
        <v/>
      </c>
      <c r="EB32" s="15" t="str">
        <f t="shared" si="33"/>
        <v/>
      </c>
      <c r="EC32" s="16" t="str">
        <f t="shared" si="34"/>
        <v/>
      </c>
      <c r="ED32" s="15" t="str">
        <f t="shared" si="35"/>
        <v/>
      </c>
      <c r="EE32" s="15" t="str">
        <f t="shared" si="35"/>
        <v/>
      </c>
      <c r="EF32" s="15" t="str">
        <f t="shared" si="35"/>
        <v/>
      </c>
      <c r="EG32" s="15" t="str">
        <f t="shared" si="35"/>
        <v/>
      </c>
      <c r="EH32" s="17"/>
      <c r="EI32" s="150" t="s">
        <v>52</v>
      </c>
      <c r="EJ32" s="138"/>
      <c r="EK32" s="138"/>
      <c r="EL32" s="139"/>
      <c r="EM32" s="139"/>
      <c r="EN32" s="139"/>
      <c r="EO32" s="139"/>
      <c r="EP32" s="140" t="str">
        <f t="shared" si="36"/>
        <v/>
      </c>
      <c r="EQ32" s="140" t="str">
        <f t="shared" si="37"/>
        <v/>
      </c>
      <c r="ER32" s="140" t="str">
        <f t="shared" si="38"/>
        <v/>
      </c>
      <c r="ES32" s="140" t="str">
        <f t="shared" si="39"/>
        <v/>
      </c>
      <c r="ET32" s="140" t="str">
        <f t="shared" si="40"/>
        <v/>
      </c>
      <c r="EU32" s="140" t="str">
        <f t="shared" si="41"/>
        <v/>
      </c>
      <c r="EV32" s="140" t="str">
        <f t="shared" si="42"/>
        <v/>
      </c>
      <c r="EW32" s="132"/>
      <c r="EX32" s="156" t="s">
        <v>36</v>
      </c>
      <c r="EY32" s="138"/>
      <c r="EZ32" s="138"/>
      <c r="FA32" s="139"/>
      <c r="FB32" s="139"/>
      <c r="FC32" s="139"/>
      <c r="FD32" s="139"/>
      <c r="FE32" s="140" t="str">
        <f t="shared" si="43"/>
        <v/>
      </c>
      <c r="FF32" s="140" t="str">
        <f t="shared" si="44"/>
        <v/>
      </c>
      <c r="FG32" s="140" t="str">
        <f t="shared" si="45"/>
        <v/>
      </c>
      <c r="FH32" s="140" t="str">
        <f t="shared" si="59"/>
        <v/>
      </c>
      <c r="FI32" s="140" t="str">
        <f t="shared" si="60"/>
        <v/>
      </c>
      <c r="FJ32" s="140" t="str">
        <f t="shared" si="57"/>
        <v/>
      </c>
      <c r="FK32" s="140" t="str">
        <f t="shared" si="58"/>
        <v/>
      </c>
      <c r="FL32" s="132"/>
      <c r="FM32" s="156" t="s">
        <v>54</v>
      </c>
      <c r="FN32" s="138"/>
      <c r="FO32" s="138"/>
      <c r="FP32" s="139"/>
      <c r="FQ32" s="139"/>
      <c r="FR32" s="139"/>
      <c r="FS32" s="139"/>
      <c r="FT32" s="140" t="str">
        <f t="shared" si="50"/>
        <v/>
      </c>
      <c r="FU32" s="140" t="str">
        <f t="shared" si="51"/>
        <v/>
      </c>
      <c r="FV32" s="140" t="str">
        <f t="shared" si="52"/>
        <v/>
      </c>
      <c r="FW32" s="140" t="str">
        <f t="shared" si="53"/>
        <v/>
      </c>
      <c r="FX32" s="140" t="str">
        <f t="shared" si="54"/>
        <v/>
      </c>
      <c r="FY32" s="140" t="str">
        <f t="shared" si="55"/>
        <v/>
      </c>
      <c r="FZ32" s="140" t="str">
        <f t="shared" si="56"/>
        <v/>
      </c>
    </row>
    <row r="33" spans="1:182" ht="15" customHeight="1">
      <c r="A33" s="14" t="s">
        <v>54</v>
      </c>
      <c r="B33" s="15"/>
      <c r="C33" s="15"/>
      <c r="D33" s="15"/>
      <c r="E33" s="15"/>
      <c r="F33" s="15"/>
      <c r="G33" s="15"/>
      <c r="H33" s="15" t="str">
        <f t="shared" si="0"/>
        <v/>
      </c>
      <c r="I33" s="15" t="str">
        <f t="shared" si="1"/>
        <v/>
      </c>
      <c r="J33" s="16" t="str">
        <f t="shared" si="2"/>
        <v/>
      </c>
      <c r="K33" s="15" t="str">
        <f t="shared" si="3"/>
        <v/>
      </c>
      <c r="L33" s="15" t="str">
        <f t="shared" si="3"/>
        <v/>
      </c>
      <c r="M33" s="15" t="str">
        <f t="shared" si="3"/>
        <v/>
      </c>
      <c r="N33" s="15" t="str">
        <f t="shared" si="3"/>
        <v/>
      </c>
      <c r="O33" s="17"/>
      <c r="P33" s="17"/>
      <c r="Q33" s="66" t="s">
        <v>42</v>
      </c>
      <c r="R33" s="74"/>
      <c r="S33" s="74"/>
      <c r="T33" s="74">
        <v>0.52</v>
      </c>
      <c r="U33" s="74">
        <v>1.26</v>
      </c>
      <c r="V33" s="74">
        <v>0.54</v>
      </c>
      <c r="W33" s="74">
        <v>1.29</v>
      </c>
      <c r="X33" s="74" t="str">
        <f t="shared" si="4"/>
        <v/>
      </c>
      <c r="Y33" s="74">
        <f t="shared" si="5"/>
        <v>2.4230769230769229</v>
      </c>
      <c r="Z33" s="68">
        <f t="shared" si="6"/>
        <v>2.3888888888888888</v>
      </c>
      <c r="AA33" s="193" t="str">
        <f t="shared" si="7"/>
        <v/>
      </c>
      <c r="AB33" s="193" t="str">
        <f t="shared" si="7"/>
        <v/>
      </c>
      <c r="AC33" s="193">
        <f t="shared" si="7"/>
        <v>3.8461538461538494</v>
      </c>
      <c r="AD33" s="193">
        <f t="shared" si="7"/>
        <v>2.3809523809523827</v>
      </c>
      <c r="AE33" s="17"/>
      <c r="AF33" s="17"/>
      <c r="AG33" s="14" t="s">
        <v>43</v>
      </c>
      <c r="AH33" s="15"/>
      <c r="AI33" s="15"/>
      <c r="AJ33" s="15"/>
      <c r="AK33" s="15"/>
      <c r="AL33" s="15"/>
      <c r="AM33" s="15"/>
      <c r="AN33" s="15" t="str">
        <f t="shared" si="8"/>
        <v/>
      </c>
      <c r="AO33" s="15" t="str">
        <f t="shared" si="9"/>
        <v/>
      </c>
      <c r="AP33" s="16" t="str">
        <f t="shared" si="10"/>
        <v/>
      </c>
      <c r="AQ33" s="15" t="str">
        <f t="shared" si="11"/>
        <v/>
      </c>
      <c r="AR33" s="15" t="str">
        <f t="shared" si="11"/>
        <v/>
      </c>
      <c r="AS33" s="15" t="str">
        <f t="shared" si="11"/>
        <v/>
      </c>
      <c r="AT33" s="15" t="str">
        <f t="shared" si="11"/>
        <v/>
      </c>
      <c r="AU33" s="17"/>
      <c r="AV33" s="14" t="s">
        <v>52</v>
      </c>
      <c r="AW33" s="15">
        <v>2.1999999999999999E-2</v>
      </c>
      <c r="AX33" s="15">
        <v>0.432</v>
      </c>
      <c r="AY33" s="15"/>
      <c r="AZ33" s="15"/>
      <c r="BA33" s="15"/>
      <c r="BB33" s="15"/>
      <c r="BC33" s="15">
        <f t="shared" si="12"/>
        <v>19.636363636363637</v>
      </c>
      <c r="BD33" s="15" t="str">
        <f t="shared" si="13"/>
        <v/>
      </c>
      <c r="BE33" s="16" t="str">
        <f t="shared" si="14"/>
        <v/>
      </c>
      <c r="BF33" s="15"/>
      <c r="BG33" s="15"/>
      <c r="BH33" s="15" t="str">
        <f t="shared" si="15"/>
        <v/>
      </c>
      <c r="BI33" s="15" t="str">
        <f t="shared" si="15"/>
        <v/>
      </c>
      <c r="BJ33" s="17"/>
      <c r="BK33" s="18" t="s">
        <v>45</v>
      </c>
      <c r="BL33" s="15"/>
      <c r="BM33" s="15"/>
      <c r="BN33" s="15"/>
      <c r="BO33" s="15"/>
      <c r="BP33" s="15"/>
      <c r="BQ33" s="15"/>
      <c r="BR33" s="15" t="str">
        <f t="shared" si="16"/>
        <v/>
      </c>
      <c r="BS33" s="15" t="str">
        <f t="shared" si="17"/>
        <v/>
      </c>
      <c r="BT33" s="16" t="str">
        <f t="shared" si="18"/>
        <v/>
      </c>
      <c r="BU33" s="15" t="str">
        <f t="shared" si="19"/>
        <v/>
      </c>
      <c r="BV33" s="15" t="str">
        <f t="shared" si="19"/>
        <v/>
      </c>
      <c r="BW33" s="15" t="str">
        <f t="shared" si="19"/>
        <v/>
      </c>
      <c r="BX33" s="15" t="str">
        <f t="shared" si="19"/>
        <v/>
      </c>
      <c r="BY33" s="17"/>
      <c r="BZ33" s="14" t="s">
        <v>52</v>
      </c>
      <c r="CA33" s="15"/>
      <c r="CB33" s="15"/>
      <c r="CC33" s="15"/>
      <c r="CD33" s="15"/>
      <c r="CE33" s="15"/>
      <c r="CF33" s="15"/>
      <c r="CG33" s="15" t="str">
        <f t="shared" si="20"/>
        <v/>
      </c>
      <c r="CH33" s="15" t="str">
        <f t="shared" si="21"/>
        <v/>
      </c>
      <c r="CI33" s="16" t="str">
        <f t="shared" si="22"/>
        <v/>
      </c>
      <c r="CJ33" s="15" t="str">
        <f t="shared" si="23"/>
        <v/>
      </c>
      <c r="CK33" s="15" t="str">
        <f t="shared" si="23"/>
        <v/>
      </c>
      <c r="CL33" s="15" t="str">
        <f t="shared" si="23"/>
        <v/>
      </c>
      <c r="CM33" s="15" t="str">
        <f t="shared" si="23"/>
        <v/>
      </c>
      <c r="CN33" s="17"/>
      <c r="CO33" s="14" t="s">
        <v>34</v>
      </c>
      <c r="CP33" s="15"/>
      <c r="CQ33" s="15"/>
      <c r="CR33" s="15"/>
      <c r="CS33" s="15"/>
      <c r="CT33" s="15"/>
      <c r="CU33" s="15"/>
      <c r="CV33" s="15" t="str">
        <f t="shared" si="24"/>
        <v/>
      </c>
      <c r="CW33" s="15" t="str">
        <f t="shared" si="25"/>
        <v/>
      </c>
      <c r="CX33" s="16" t="str">
        <f t="shared" si="26"/>
        <v/>
      </c>
      <c r="CY33" s="15" t="str">
        <f t="shared" si="27"/>
        <v/>
      </c>
      <c r="CZ33" s="15" t="str">
        <f t="shared" si="27"/>
        <v/>
      </c>
      <c r="DA33" s="15" t="str">
        <f t="shared" si="27"/>
        <v/>
      </c>
      <c r="DB33" s="15" t="str">
        <f t="shared" si="27"/>
        <v/>
      </c>
      <c r="DC33" s="17"/>
      <c r="DD33" s="17"/>
      <c r="DE33" s="14" t="s">
        <v>43</v>
      </c>
      <c r="DF33" s="15"/>
      <c r="DG33" s="15"/>
      <c r="DH33" s="15"/>
      <c r="DI33" s="15"/>
      <c r="DJ33" s="15"/>
      <c r="DK33" s="15"/>
      <c r="DL33" s="15" t="str">
        <f t="shared" si="28"/>
        <v/>
      </c>
      <c r="DM33" s="15" t="str">
        <f t="shared" si="29"/>
        <v/>
      </c>
      <c r="DN33" s="16" t="str">
        <f t="shared" si="30"/>
        <v/>
      </c>
      <c r="DO33" s="15" t="str">
        <f t="shared" si="31"/>
        <v/>
      </c>
      <c r="DP33" s="15" t="str">
        <f t="shared" si="31"/>
        <v/>
      </c>
      <c r="DQ33" s="15" t="str">
        <f t="shared" si="31"/>
        <v/>
      </c>
      <c r="DR33" s="15" t="str">
        <f t="shared" si="31"/>
        <v/>
      </c>
      <c r="DS33" s="17"/>
      <c r="DT33" s="14" t="s">
        <v>21</v>
      </c>
      <c r="DU33" s="15"/>
      <c r="DV33" s="15"/>
      <c r="DW33" s="15"/>
      <c r="DX33" s="15"/>
      <c r="DY33" s="15"/>
      <c r="DZ33" s="15"/>
      <c r="EA33" s="15" t="str">
        <f t="shared" si="32"/>
        <v/>
      </c>
      <c r="EB33" s="15" t="str">
        <f t="shared" si="33"/>
        <v/>
      </c>
      <c r="EC33" s="16" t="str">
        <f t="shared" si="34"/>
        <v/>
      </c>
      <c r="ED33" s="15" t="str">
        <f t="shared" si="35"/>
        <v/>
      </c>
      <c r="EE33" s="15" t="str">
        <f t="shared" si="35"/>
        <v/>
      </c>
      <c r="EF33" s="15" t="str">
        <f t="shared" si="35"/>
        <v/>
      </c>
      <c r="EG33" s="15" t="str">
        <f t="shared" si="35"/>
        <v/>
      </c>
      <c r="EH33" s="17"/>
      <c r="EI33" s="150" t="s">
        <v>48</v>
      </c>
      <c r="EJ33" s="138"/>
      <c r="EK33" s="138"/>
      <c r="EL33" s="139"/>
      <c r="EM33" s="139"/>
      <c r="EN33" s="139"/>
      <c r="EO33" s="139"/>
      <c r="EP33" s="140" t="str">
        <f t="shared" si="36"/>
        <v/>
      </c>
      <c r="EQ33" s="140" t="str">
        <f t="shared" si="37"/>
        <v/>
      </c>
      <c r="ER33" s="140" t="str">
        <f t="shared" si="38"/>
        <v/>
      </c>
      <c r="ES33" s="140" t="str">
        <f t="shared" si="39"/>
        <v/>
      </c>
      <c r="ET33" s="140" t="str">
        <f t="shared" si="40"/>
        <v/>
      </c>
      <c r="EU33" s="140" t="str">
        <f t="shared" si="41"/>
        <v/>
      </c>
      <c r="EV33" s="140" t="str">
        <f t="shared" si="42"/>
        <v/>
      </c>
      <c r="EW33" s="132"/>
      <c r="EX33" s="156" t="s">
        <v>20</v>
      </c>
      <c r="EY33" s="138"/>
      <c r="EZ33" s="138"/>
      <c r="FA33" s="139"/>
      <c r="FB33" s="139"/>
      <c r="FC33" s="139"/>
      <c r="FD33" s="139"/>
      <c r="FE33" s="140" t="str">
        <f t="shared" si="43"/>
        <v/>
      </c>
      <c r="FF33" s="140" t="str">
        <f t="shared" si="44"/>
        <v/>
      </c>
      <c r="FG33" s="140" t="str">
        <f t="shared" si="45"/>
        <v/>
      </c>
      <c r="FH33" s="140" t="str">
        <f t="shared" si="59"/>
        <v/>
      </c>
      <c r="FI33" s="140" t="str">
        <f t="shared" si="60"/>
        <v/>
      </c>
      <c r="FJ33" s="140" t="str">
        <f t="shared" si="57"/>
        <v/>
      </c>
      <c r="FK33" s="140" t="str">
        <f t="shared" si="58"/>
        <v/>
      </c>
      <c r="FL33" s="132"/>
      <c r="FM33" s="158" t="s">
        <v>28</v>
      </c>
      <c r="FN33" s="138"/>
      <c r="FO33" s="138"/>
      <c r="FP33" s="139"/>
      <c r="FQ33" s="139"/>
      <c r="FR33" s="139"/>
      <c r="FS33" s="139"/>
      <c r="FT33" s="140" t="str">
        <f t="shared" si="50"/>
        <v/>
      </c>
      <c r="FU33" s="140" t="str">
        <f t="shared" si="51"/>
        <v/>
      </c>
      <c r="FV33" s="140" t="str">
        <f t="shared" si="52"/>
        <v/>
      </c>
      <c r="FW33" s="140" t="str">
        <f t="shared" si="53"/>
        <v/>
      </c>
      <c r="FX33" s="140" t="str">
        <f t="shared" si="54"/>
        <v/>
      </c>
      <c r="FY33" s="140" t="str">
        <f t="shared" si="55"/>
        <v/>
      </c>
      <c r="FZ33" s="140" t="str">
        <f t="shared" si="56"/>
        <v/>
      </c>
    </row>
    <row r="34" spans="1:182" ht="15" customHeight="1">
      <c r="A34" s="14" t="s">
        <v>34</v>
      </c>
      <c r="B34" s="15"/>
      <c r="C34" s="15"/>
      <c r="D34" s="15"/>
      <c r="E34" s="15"/>
      <c r="F34" s="15"/>
      <c r="G34" s="15"/>
      <c r="H34" s="15" t="str">
        <f t="shared" si="0"/>
        <v/>
      </c>
      <c r="I34" s="15" t="str">
        <f t="shared" si="1"/>
        <v/>
      </c>
      <c r="J34" s="16" t="str">
        <f t="shared" si="2"/>
        <v/>
      </c>
      <c r="K34" s="15" t="str">
        <f t="shared" si="3"/>
        <v/>
      </c>
      <c r="L34" s="15" t="str">
        <f t="shared" si="3"/>
        <v/>
      </c>
      <c r="M34" s="15" t="str">
        <f t="shared" si="3"/>
        <v/>
      </c>
      <c r="N34" s="15" t="str">
        <f t="shared" si="3"/>
        <v/>
      </c>
      <c r="O34" s="17"/>
      <c r="P34" s="17"/>
      <c r="Q34" s="66" t="s">
        <v>54</v>
      </c>
      <c r="R34" s="74">
        <v>0.13</v>
      </c>
      <c r="S34" s="74">
        <v>0.28000000000000003</v>
      </c>
      <c r="T34" s="74">
        <v>0.13</v>
      </c>
      <c r="U34" s="74">
        <v>0.3</v>
      </c>
      <c r="V34" s="74">
        <v>0.13</v>
      </c>
      <c r="W34" s="74">
        <v>0.3</v>
      </c>
      <c r="X34" s="74">
        <f t="shared" si="4"/>
        <v>2.1538461538461542</v>
      </c>
      <c r="Y34" s="74">
        <f t="shared" si="5"/>
        <v>2.3076923076923075</v>
      </c>
      <c r="Z34" s="68">
        <f t="shared" si="6"/>
        <v>2.3076923076923075</v>
      </c>
      <c r="AA34" s="193">
        <f t="shared" si="7"/>
        <v>0</v>
      </c>
      <c r="AB34" s="193">
        <f t="shared" si="7"/>
        <v>7.1428571428571281</v>
      </c>
      <c r="AC34" s="193">
        <f t="shared" si="7"/>
        <v>0</v>
      </c>
      <c r="AD34" s="193">
        <f t="shared" si="7"/>
        <v>0</v>
      </c>
      <c r="AE34" s="17"/>
      <c r="AF34" s="17"/>
      <c r="AG34" s="14" t="s">
        <v>51</v>
      </c>
      <c r="AH34" s="15"/>
      <c r="AI34" s="15"/>
      <c r="AJ34" s="15"/>
      <c r="AK34" s="15"/>
      <c r="AL34" s="15"/>
      <c r="AM34" s="15"/>
      <c r="AN34" s="15" t="str">
        <f t="shared" si="8"/>
        <v/>
      </c>
      <c r="AO34" s="15" t="str">
        <f t="shared" si="9"/>
        <v/>
      </c>
      <c r="AP34" s="16" t="str">
        <f t="shared" si="10"/>
        <v/>
      </c>
      <c r="AQ34" s="15" t="str">
        <f t="shared" si="11"/>
        <v/>
      </c>
      <c r="AR34" s="15" t="str">
        <f t="shared" si="11"/>
        <v/>
      </c>
      <c r="AS34" s="15" t="str">
        <f t="shared" si="11"/>
        <v/>
      </c>
      <c r="AT34" s="15" t="str">
        <f t="shared" si="11"/>
        <v/>
      </c>
      <c r="AU34" s="17"/>
      <c r="AV34" s="18" t="s">
        <v>45</v>
      </c>
      <c r="AW34" s="15"/>
      <c r="AX34" s="15"/>
      <c r="AY34" s="15"/>
      <c r="AZ34" s="15"/>
      <c r="BA34" s="15"/>
      <c r="BB34" s="15"/>
      <c r="BC34" s="15" t="str">
        <f t="shared" si="12"/>
        <v/>
      </c>
      <c r="BD34" s="15" t="str">
        <f t="shared" si="13"/>
        <v/>
      </c>
      <c r="BE34" s="16" t="str">
        <f t="shared" si="14"/>
        <v/>
      </c>
      <c r="BF34" s="15" t="str">
        <f t="shared" si="15"/>
        <v/>
      </c>
      <c r="BG34" s="15" t="str">
        <f t="shared" si="15"/>
        <v/>
      </c>
      <c r="BH34" s="15" t="str">
        <f t="shared" si="15"/>
        <v/>
      </c>
      <c r="BI34" s="15" t="str">
        <f t="shared" si="15"/>
        <v/>
      </c>
      <c r="BJ34" s="17"/>
      <c r="BK34" s="14" t="s">
        <v>49</v>
      </c>
      <c r="BL34" s="15"/>
      <c r="BM34" s="15"/>
      <c r="BN34" s="15"/>
      <c r="BO34" s="15"/>
      <c r="BP34" s="15"/>
      <c r="BQ34" s="15"/>
      <c r="BR34" s="15" t="str">
        <f t="shared" si="16"/>
        <v/>
      </c>
      <c r="BS34" s="15" t="str">
        <f t="shared" si="17"/>
        <v/>
      </c>
      <c r="BT34" s="16" t="str">
        <f t="shared" si="18"/>
        <v/>
      </c>
      <c r="BU34" s="15" t="str">
        <f t="shared" si="19"/>
        <v/>
      </c>
      <c r="BV34" s="15" t="str">
        <f t="shared" si="19"/>
        <v/>
      </c>
      <c r="BW34" s="15" t="str">
        <f t="shared" si="19"/>
        <v/>
      </c>
      <c r="BX34" s="15" t="str">
        <f t="shared" si="19"/>
        <v/>
      </c>
      <c r="BY34" s="17"/>
      <c r="BZ34" s="14" t="s">
        <v>48</v>
      </c>
      <c r="CA34" s="15"/>
      <c r="CB34" s="15"/>
      <c r="CC34" s="15"/>
      <c r="CD34" s="15"/>
      <c r="CE34" s="15"/>
      <c r="CF34" s="15"/>
      <c r="CG34" s="15" t="str">
        <f t="shared" si="20"/>
        <v/>
      </c>
      <c r="CH34" s="15" t="str">
        <f t="shared" si="21"/>
        <v/>
      </c>
      <c r="CI34" s="16" t="str">
        <f t="shared" si="22"/>
        <v/>
      </c>
      <c r="CJ34" s="15" t="str">
        <f t="shared" si="23"/>
        <v/>
      </c>
      <c r="CK34" s="15" t="str">
        <f t="shared" si="23"/>
        <v/>
      </c>
      <c r="CL34" s="15" t="str">
        <f t="shared" si="23"/>
        <v/>
      </c>
      <c r="CM34" s="15" t="str">
        <f t="shared" si="23"/>
        <v/>
      </c>
      <c r="CN34" s="17"/>
      <c r="CO34" s="18" t="s">
        <v>46</v>
      </c>
      <c r="CP34" s="15"/>
      <c r="CQ34" s="15"/>
      <c r="CR34" s="15"/>
      <c r="CS34" s="15"/>
      <c r="CT34" s="15"/>
      <c r="CU34" s="15"/>
      <c r="CV34" s="15" t="str">
        <f t="shared" si="24"/>
        <v/>
      </c>
      <c r="CW34" s="15" t="str">
        <f t="shared" si="25"/>
        <v/>
      </c>
      <c r="CX34" s="16" t="str">
        <f t="shared" si="26"/>
        <v/>
      </c>
      <c r="CY34" s="15" t="str">
        <f t="shared" si="27"/>
        <v/>
      </c>
      <c r="CZ34" s="15" t="str">
        <f t="shared" si="27"/>
        <v/>
      </c>
      <c r="DA34" s="15" t="str">
        <f t="shared" si="27"/>
        <v/>
      </c>
      <c r="DB34" s="15" t="str">
        <f t="shared" si="27"/>
        <v/>
      </c>
      <c r="DC34" s="17"/>
      <c r="DD34" s="17"/>
      <c r="DE34" s="18" t="s">
        <v>46</v>
      </c>
      <c r="DF34" s="15"/>
      <c r="DG34" s="15"/>
      <c r="DH34" s="15"/>
      <c r="DI34" s="15"/>
      <c r="DJ34" s="15"/>
      <c r="DK34" s="15"/>
      <c r="DL34" s="15" t="str">
        <f t="shared" si="28"/>
        <v/>
      </c>
      <c r="DM34" s="15" t="str">
        <f t="shared" si="29"/>
        <v/>
      </c>
      <c r="DN34" s="16" t="str">
        <f t="shared" si="30"/>
        <v/>
      </c>
      <c r="DO34" s="15" t="str">
        <f t="shared" si="31"/>
        <v/>
      </c>
      <c r="DP34" s="15" t="str">
        <f t="shared" si="31"/>
        <v/>
      </c>
      <c r="DQ34" s="15" t="str">
        <f t="shared" si="31"/>
        <v/>
      </c>
      <c r="DR34" s="15" t="str">
        <f t="shared" si="31"/>
        <v/>
      </c>
      <c r="DS34" s="17"/>
      <c r="DT34" s="19" t="s">
        <v>28</v>
      </c>
      <c r="DU34" s="15"/>
      <c r="DV34" s="15"/>
      <c r="DW34" s="15"/>
      <c r="DX34" s="15"/>
      <c r="DY34" s="15"/>
      <c r="DZ34" s="15"/>
      <c r="EA34" s="15" t="str">
        <f t="shared" si="32"/>
        <v/>
      </c>
      <c r="EB34" s="15" t="str">
        <f t="shared" si="33"/>
        <v/>
      </c>
      <c r="EC34" s="16" t="str">
        <f t="shared" si="34"/>
        <v/>
      </c>
      <c r="ED34" s="15" t="str">
        <f t="shared" si="35"/>
        <v/>
      </c>
      <c r="EE34" s="15" t="str">
        <f t="shared" si="35"/>
        <v/>
      </c>
      <c r="EF34" s="15" t="str">
        <f t="shared" si="35"/>
        <v/>
      </c>
      <c r="EG34" s="15" t="str">
        <f t="shared" si="35"/>
        <v/>
      </c>
      <c r="EH34" s="17"/>
      <c r="EI34" s="150" t="s">
        <v>36</v>
      </c>
      <c r="EJ34" s="138"/>
      <c r="EK34" s="138"/>
      <c r="EL34" s="139"/>
      <c r="EM34" s="139"/>
      <c r="EN34" s="139"/>
      <c r="EO34" s="139"/>
      <c r="EP34" s="140" t="str">
        <f t="shared" si="36"/>
        <v/>
      </c>
      <c r="EQ34" s="140" t="str">
        <f t="shared" si="37"/>
        <v/>
      </c>
      <c r="ER34" s="140" t="str">
        <f t="shared" si="38"/>
        <v/>
      </c>
      <c r="ES34" s="140" t="str">
        <f t="shared" si="39"/>
        <v/>
      </c>
      <c r="ET34" s="140" t="str">
        <f t="shared" si="40"/>
        <v/>
      </c>
      <c r="EU34" s="140" t="str">
        <f t="shared" si="41"/>
        <v/>
      </c>
      <c r="EV34" s="140" t="str">
        <f t="shared" si="42"/>
        <v/>
      </c>
      <c r="EW34" s="132"/>
      <c r="EX34" s="156" t="s">
        <v>53</v>
      </c>
      <c r="EY34" s="138"/>
      <c r="EZ34" s="138"/>
      <c r="FA34" s="139"/>
      <c r="FB34" s="139"/>
      <c r="FC34" s="139"/>
      <c r="FD34" s="139"/>
      <c r="FE34" s="140" t="str">
        <f t="shared" si="43"/>
        <v/>
      </c>
      <c r="FF34" s="140" t="str">
        <f t="shared" si="44"/>
        <v/>
      </c>
      <c r="FG34" s="140" t="str">
        <f t="shared" si="45"/>
        <v/>
      </c>
      <c r="FH34" s="140" t="str">
        <f t="shared" si="59"/>
        <v/>
      </c>
      <c r="FI34" s="140" t="str">
        <f t="shared" si="60"/>
        <v/>
      </c>
      <c r="FJ34" s="140" t="str">
        <f t="shared" si="57"/>
        <v/>
      </c>
      <c r="FK34" s="140" t="str">
        <f t="shared" si="58"/>
        <v/>
      </c>
      <c r="FL34" s="132"/>
      <c r="FM34" s="156" t="s">
        <v>43</v>
      </c>
      <c r="FN34" s="138"/>
      <c r="FO34" s="138"/>
      <c r="FP34" s="139"/>
      <c r="FQ34" s="139"/>
      <c r="FR34" s="139"/>
      <c r="FS34" s="139"/>
      <c r="FT34" s="140" t="str">
        <f t="shared" si="50"/>
        <v/>
      </c>
      <c r="FU34" s="140" t="str">
        <f t="shared" si="51"/>
        <v/>
      </c>
      <c r="FV34" s="140" t="str">
        <f t="shared" si="52"/>
        <v/>
      </c>
      <c r="FW34" s="140" t="str">
        <f t="shared" si="53"/>
        <v/>
      </c>
      <c r="FX34" s="140" t="str">
        <f t="shared" si="54"/>
        <v/>
      </c>
      <c r="FY34" s="140" t="str">
        <f t="shared" si="55"/>
        <v/>
      </c>
      <c r="FZ34" s="140" t="str">
        <f t="shared" si="56"/>
        <v/>
      </c>
    </row>
    <row r="35" spans="1:182" ht="15" customHeight="1">
      <c r="A35" s="19" t="s">
        <v>28</v>
      </c>
      <c r="B35" s="15"/>
      <c r="C35" s="15"/>
      <c r="D35" s="15"/>
      <c r="E35" s="15"/>
      <c r="F35" s="15"/>
      <c r="G35" s="15"/>
      <c r="H35" s="15" t="str">
        <f t="shared" si="0"/>
        <v/>
      </c>
      <c r="I35" s="15" t="str">
        <f t="shared" si="1"/>
        <v/>
      </c>
      <c r="J35" s="16" t="str">
        <f t="shared" si="2"/>
        <v/>
      </c>
      <c r="K35" s="15" t="str">
        <f t="shared" si="3"/>
        <v/>
      </c>
      <c r="L35" s="15" t="str">
        <f t="shared" si="3"/>
        <v/>
      </c>
      <c r="M35" s="15" t="str">
        <f t="shared" si="3"/>
        <v/>
      </c>
      <c r="N35" s="15" t="str">
        <f t="shared" si="3"/>
        <v/>
      </c>
      <c r="O35" s="17"/>
      <c r="P35" s="17"/>
      <c r="Q35" s="14" t="s">
        <v>22</v>
      </c>
      <c r="R35" s="15">
        <v>9.0380000000000003</v>
      </c>
      <c r="S35" s="15">
        <v>32.281999999999996</v>
      </c>
      <c r="T35" s="15"/>
      <c r="U35" s="15"/>
      <c r="V35" s="15"/>
      <c r="W35" s="15"/>
      <c r="X35" s="15">
        <f t="shared" si="4"/>
        <v>3.5718079221066601</v>
      </c>
      <c r="Y35" s="15" t="str">
        <f t="shared" si="5"/>
        <v/>
      </c>
      <c r="Z35" s="16" t="str">
        <f t="shared" si="6"/>
        <v/>
      </c>
      <c r="AA35" s="15"/>
      <c r="AB35" s="15"/>
      <c r="AC35" s="15" t="str">
        <f t="shared" si="7"/>
        <v/>
      </c>
      <c r="AD35" s="15" t="str">
        <f t="shared" si="7"/>
        <v/>
      </c>
      <c r="AE35" s="17"/>
      <c r="AF35" s="17"/>
      <c r="AG35" s="18" t="s">
        <v>46</v>
      </c>
      <c r="AH35" s="15"/>
      <c r="AI35" s="15"/>
      <c r="AJ35" s="15"/>
      <c r="AK35" s="15"/>
      <c r="AL35" s="15"/>
      <c r="AM35" s="15"/>
      <c r="AN35" s="15" t="str">
        <f t="shared" si="8"/>
        <v/>
      </c>
      <c r="AO35" s="15" t="str">
        <f t="shared" si="9"/>
        <v/>
      </c>
      <c r="AP35" s="16" t="str">
        <f t="shared" si="10"/>
        <v/>
      </c>
      <c r="AQ35" s="15" t="str">
        <f t="shared" si="11"/>
        <v/>
      </c>
      <c r="AR35" s="15" t="str">
        <f t="shared" si="11"/>
        <v/>
      </c>
      <c r="AS35" s="15" t="str">
        <f t="shared" si="11"/>
        <v/>
      </c>
      <c r="AT35" s="15" t="str">
        <f t="shared" si="11"/>
        <v/>
      </c>
      <c r="AU35" s="17"/>
      <c r="AV35" s="14" t="s">
        <v>49</v>
      </c>
      <c r="AW35" s="15"/>
      <c r="AX35" s="15"/>
      <c r="AY35" s="15"/>
      <c r="AZ35" s="15"/>
      <c r="BA35" s="15"/>
      <c r="BB35" s="15"/>
      <c r="BC35" s="15" t="str">
        <f t="shared" si="12"/>
        <v/>
      </c>
      <c r="BD35" s="15" t="str">
        <f t="shared" si="13"/>
        <v/>
      </c>
      <c r="BE35" s="16" t="str">
        <f t="shared" si="14"/>
        <v/>
      </c>
      <c r="BF35" s="15" t="str">
        <f t="shared" si="15"/>
        <v/>
      </c>
      <c r="BG35" s="15" t="str">
        <f t="shared" si="15"/>
        <v/>
      </c>
      <c r="BH35" s="15" t="str">
        <f t="shared" si="15"/>
        <v/>
      </c>
      <c r="BI35" s="15" t="str">
        <f t="shared" si="15"/>
        <v/>
      </c>
      <c r="BJ35" s="17"/>
      <c r="BK35" s="14" t="s">
        <v>50</v>
      </c>
      <c r="BL35" s="15"/>
      <c r="BM35" s="15"/>
      <c r="BN35" s="15"/>
      <c r="BO35" s="15"/>
      <c r="BP35" s="15"/>
      <c r="BQ35" s="15"/>
      <c r="BR35" s="15" t="str">
        <f t="shared" si="16"/>
        <v/>
      </c>
      <c r="BS35" s="15" t="str">
        <f t="shared" si="17"/>
        <v/>
      </c>
      <c r="BT35" s="16" t="str">
        <f t="shared" si="18"/>
        <v/>
      </c>
      <c r="BU35" s="15" t="str">
        <f t="shared" si="19"/>
        <v/>
      </c>
      <c r="BV35" s="15" t="str">
        <f t="shared" si="19"/>
        <v/>
      </c>
      <c r="BW35" s="15" t="str">
        <f t="shared" si="19"/>
        <v/>
      </c>
      <c r="BX35" s="15" t="str">
        <f t="shared" si="19"/>
        <v/>
      </c>
      <c r="BY35" s="17"/>
      <c r="BZ35" s="14" t="s">
        <v>36</v>
      </c>
      <c r="CA35" s="15"/>
      <c r="CB35" s="15"/>
      <c r="CC35" s="15"/>
      <c r="CD35" s="15"/>
      <c r="CE35" s="15"/>
      <c r="CF35" s="15"/>
      <c r="CG35" s="15" t="str">
        <f t="shared" si="20"/>
        <v/>
      </c>
      <c r="CH35" s="15" t="str">
        <f t="shared" si="21"/>
        <v/>
      </c>
      <c r="CI35" s="16" t="str">
        <f t="shared" si="22"/>
        <v/>
      </c>
      <c r="CJ35" s="15" t="str">
        <f t="shared" si="23"/>
        <v/>
      </c>
      <c r="CK35" s="15" t="str">
        <f t="shared" si="23"/>
        <v/>
      </c>
      <c r="CL35" s="15" t="str">
        <f t="shared" si="23"/>
        <v/>
      </c>
      <c r="CM35" s="15" t="str">
        <f t="shared" si="23"/>
        <v/>
      </c>
      <c r="CN35" s="17"/>
      <c r="CO35" s="14" t="s">
        <v>24</v>
      </c>
      <c r="CP35" s="15"/>
      <c r="CQ35" s="15"/>
      <c r="CR35" s="15"/>
      <c r="CS35" s="15"/>
      <c r="CT35" s="15"/>
      <c r="CU35" s="15"/>
      <c r="CV35" s="15" t="str">
        <f t="shared" si="24"/>
        <v/>
      </c>
      <c r="CW35" s="15" t="str">
        <f t="shared" si="25"/>
        <v/>
      </c>
      <c r="CX35" s="16" t="str">
        <f t="shared" si="26"/>
        <v/>
      </c>
      <c r="CY35" s="15" t="str">
        <f t="shared" si="27"/>
        <v/>
      </c>
      <c r="CZ35" s="15" t="str">
        <f t="shared" si="27"/>
        <v/>
      </c>
      <c r="DA35" s="15" t="str">
        <f t="shared" si="27"/>
        <v/>
      </c>
      <c r="DB35" s="15" t="str">
        <f t="shared" si="27"/>
        <v/>
      </c>
      <c r="DC35" s="17"/>
      <c r="DD35" s="17"/>
      <c r="DE35" s="14" t="s">
        <v>24</v>
      </c>
      <c r="DF35" s="15"/>
      <c r="DG35" s="15"/>
      <c r="DH35" s="15"/>
      <c r="DI35" s="15"/>
      <c r="DJ35" s="15"/>
      <c r="DK35" s="15"/>
      <c r="DL35" s="15" t="str">
        <f t="shared" si="28"/>
        <v/>
      </c>
      <c r="DM35" s="15" t="str">
        <f t="shared" si="29"/>
        <v/>
      </c>
      <c r="DN35" s="16" t="str">
        <f t="shared" si="30"/>
        <v/>
      </c>
      <c r="DO35" s="15" t="str">
        <f t="shared" si="31"/>
        <v/>
      </c>
      <c r="DP35" s="15" t="str">
        <f t="shared" si="31"/>
        <v/>
      </c>
      <c r="DQ35" s="15" t="str">
        <f t="shared" si="31"/>
        <v/>
      </c>
      <c r="DR35" s="15" t="str">
        <f t="shared" si="31"/>
        <v/>
      </c>
      <c r="DS35" s="17"/>
      <c r="DT35" s="14" t="s">
        <v>43</v>
      </c>
      <c r="DU35" s="15"/>
      <c r="DV35" s="15"/>
      <c r="DW35" s="15"/>
      <c r="DX35" s="15"/>
      <c r="DY35" s="15"/>
      <c r="DZ35" s="15"/>
      <c r="EA35" s="15" t="str">
        <f t="shared" si="32"/>
        <v/>
      </c>
      <c r="EB35" s="15" t="str">
        <f t="shared" si="33"/>
        <v/>
      </c>
      <c r="EC35" s="16" t="str">
        <f t="shared" si="34"/>
        <v/>
      </c>
      <c r="ED35" s="15" t="str">
        <f t="shared" si="35"/>
        <v/>
      </c>
      <c r="EE35" s="15" t="str">
        <f t="shared" si="35"/>
        <v/>
      </c>
      <c r="EF35" s="15" t="str">
        <f t="shared" si="35"/>
        <v/>
      </c>
      <c r="EG35" s="15" t="str">
        <f t="shared" si="35"/>
        <v/>
      </c>
      <c r="EH35" s="17"/>
      <c r="EI35" s="150" t="s">
        <v>20</v>
      </c>
      <c r="EJ35" s="138"/>
      <c r="EK35" s="138"/>
      <c r="EL35" s="139"/>
      <c r="EM35" s="139"/>
      <c r="EN35" s="139"/>
      <c r="EO35" s="139"/>
      <c r="EP35" s="140" t="str">
        <f t="shared" si="36"/>
        <v/>
      </c>
      <c r="EQ35" s="140" t="str">
        <f t="shared" si="37"/>
        <v/>
      </c>
      <c r="ER35" s="140" t="str">
        <f t="shared" si="38"/>
        <v/>
      </c>
      <c r="ES35" s="140" t="str">
        <f t="shared" si="39"/>
        <v/>
      </c>
      <c r="ET35" s="140" t="str">
        <f t="shared" si="40"/>
        <v/>
      </c>
      <c r="EU35" s="140" t="str">
        <f t="shared" si="41"/>
        <v/>
      </c>
      <c r="EV35" s="140" t="str">
        <f t="shared" si="42"/>
        <v/>
      </c>
      <c r="EW35" s="132"/>
      <c r="EX35" s="156" t="s">
        <v>54</v>
      </c>
      <c r="EY35" s="138"/>
      <c r="EZ35" s="138"/>
      <c r="FA35" s="139"/>
      <c r="FB35" s="139"/>
      <c r="FC35" s="139"/>
      <c r="FD35" s="139"/>
      <c r="FE35" s="140" t="str">
        <f t="shared" si="43"/>
        <v/>
      </c>
      <c r="FF35" s="140" t="str">
        <f t="shared" si="44"/>
        <v/>
      </c>
      <c r="FG35" s="140" t="str">
        <f t="shared" si="45"/>
        <v/>
      </c>
      <c r="FH35" s="140" t="str">
        <f t="shared" si="59"/>
        <v/>
      </c>
      <c r="FI35" s="140" t="str">
        <f t="shared" si="60"/>
        <v/>
      </c>
      <c r="FJ35" s="140" t="str">
        <f t="shared" si="57"/>
        <v/>
      </c>
      <c r="FK35" s="140" t="str">
        <f t="shared" si="58"/>
        <v/>
      </c>
      <c r="FL35" s="132"/>
      <c r="FM35" s="156" t="s">
        <v>51</v>
      </c>
      <c r="FN35" s="138"/>
      <c r="FO35" s="138"/>
      <c r="FP35" s="139"/>
      <c r="FQ35" s="139"/>
      <c r="FR35" s="139"/>
      <c r="FS35" s="139"/>
      <c r="FT35" s="140" t="str">
        <f t="shared" si="50"/>
        <v/>
      </c>
      <c r="FU35" s="140" t="str">
        <f t="shared" si="51"/>
        <v/>
      </c>
      <c r="FV35" s="140" t="str">
        <f t="shared" si="52"/>
        <v/>
      </c>
      <c r="FW35" s="140" t="str">
        <f t="shared" si="53"/>
        <v/>
      </c>
      <c r="FX35" s="140" t="str">
        <f t="shared" si="54"/>
        <v/>
      </c>
      <c r="FY35" s="140" t="str">
        <f t="shared" si="55"/>
        <v/>
      </c>
      <c r="FZ35" s="140" t="str">
        <f t="shared" si="56"/>
        <v/>
      </c>
    </row>
    <row r="36" spans="1:182" ht="15" customHeight="1">
      <c r="A36" s="14" t="s">
        <v>43</v>
      </c>
      <c r="B36" s="15"/>
      <c r="C36" s="15"/>
      <c r="D36" s="15"/>
      <c r="E36" s="15"/>
      <c r="F36" s="15"/>
      <c r="G36" s="15"/>
      <c r="H36" s="15" t="str">
        <f t="shared" si="0"/>
        <v/>
      </c>
      <c r="I36" s="15" t="str">
        <f t="shared" si="1"/>
        <v/>
      </c>
      <c r="J36" s="16" t="str">
        <f t="shared" si="2"/>
        <v/>
      </c>
      <c r="K36" s="15" t="str">
        <f t="shared" si="3"/>
        <v/>
      </c>
      <c r="L36" s="15" t="str">
        <f t="shared" si="3"/>
        <v/>
      </c>
      <c r="M36" s="15" t="str">
        <f t="shared" si="3"/>
        <v/>
      </c>
      <c r="N36" s="15" t="str">
        <f t="shared" si="3"/>
        <v/>
      </c>
      <c r="O36" s="17"/>
      <c r="P36" s="17"/>
      <c r="Q36" s="14" t="s">
        <v>49</v>
      </c>
      <c r="R36" s="15"/>
      <c r="S36" s="15"/>
      <c r="T36" s="15"/>
      <c r="U36" s="15"/>
      <c r="V36" s="15"/>
      <c r="W36" s="15"/>
      <c r="X36" s="15" t="str">
        <f t="shared" si="4"/>
        <v/>
      </c>
      <c r="Y36" s="15" t="str">
        <f t="shared" si="5"/>
        <v/>
      </c>
      <c r="Z36" s="16" t="str">
        <f t="shared" si="6"/>
        <v/>
      </c>
      <c r="AA36" s="15" t="str">
        <f t="shared" si="7"/>
        <v/>
      </c>
      <c r="AB36" s="15" t="str">
        <f t="shared" si="7"/>
        <v/>
      </c>
      <c r="AC36" s="15" t="str">
        <f t="shared" si="7"/>
        <v/>
      </c>
      <c r="AD36" s="15" t="str">
        <f t="shared" si="7"/>
        <v/>
      </c>
      <c r="AE36" s="17"/>
      <c r="AF36" s="17"/>
      <c r="AG36" s="14" t="s">
        <v>35</v>
      </c>
      <c r="AH36" s="15"/>
      <c r="AI36" s="15"/>
      <c r="AJ36" s="15"/>
      <c r="AK36" s="15"/>
      <c r="AL36" s="15"/>
      <c r="AM36" s="15"/>
      <c r="AN36" s="15" t="str">
        <f t="shared" si="8"/>
        <v/>
      </c>
      <c r="AO36" s="15" t="str">
        <f t="shared" si="9"/>
        <v/>
      </c>
      <c r="AP36" s="16" t="str">
        <f t="shared" si="10"/>
        <v/>
      </c>
      <c r="AQ36" s="15" t="str">
        <f t="shared" si="11"/>
        <v/>
      </c>
      <c r="AR36" s="15" t="str">
        <f t="shared" si="11"/>
        <v/>
      </c>
      <c r="AS36" s="15" t="str">
        <f t="shared" si="11"/>
        <v/>
      </c>
      <c r="AT36" s="15" t="str">
        <f t="shared" si="11"/>
        <v/>
      </c>
      <c r="AU36" s="17"/>
      <c r="AV36" s="14" t="s">
        <v>50</v>
      </c>
      <c r="AW36" s="15"/>
      <c r="AX36" s="15"/>
      <c r="AY36" s="15"/>
      <c r="AZ36" s="15"/>
      <c r="BA36" s="15"/>
      <c r="BB36" s="15"/>
      <c r="BC36" s="15" t="str">
        <f t="shared" si="12"/>
        <v/>
      </c>
      <c r="BD36" s="15" t="str">
        <f t="shared" si="13"/>
        <v/>
      </c>
      <c r="BE36" s="16" t="str">
        <f t="shared" si="14"/>
        <v/>
      </c>
      <c r="BF36" s="15" t="str">
        <f t="shared" si="15"/>
        <v/>
      </c>
      <c r="BG36" s="15" t="str">
        <f t="shared" si="15"/>
        <v/>
      </c>
      <c r="BH36" s="15" t="str">
        <f t="shared" si="15"/>
        <v/>
      </c>
      <c r="BI36" s="15" t="str">
        <f t="shared" si="15"/>
        <v/>
      </c>
      <c r="BJ36" s="17"/>
      <c r="BK36" s="14" t="s">
        <v>52</v>
      </c>
      <c r="BL36" s="15"/>
      <c r="BM36" s="15"/>
      <c r="BN36" s="15"/>
      <c r="BO36" s="15"/>
      <c r="BP36" s="15"/>
      <c r="BQ36" s="15"/>
      <c r="BR36" s="15" t="str">
        <f t="shared" si="16"/>
        <v/>
      </c>
      <c r="BS36" s="15" t="str">
        <f t="shared" si="17"/>
        <v/>
      </c>
      <c r="BT36" s="16" t="str">
        <f t="shared" si="18"/>
        <v/>
      </c>
      <c r="BU36" s="15" t="str">
        <f t="shared" si="19"/>
        <v/>
      </c>
      <c r="BV36" s="15" t="str">
        <f t="shared" si="19"/>
        <v/>
      </c>
      <c r="BW36" s="15" t="str">
        <f t="shared" si="19"/>
        <v/>
      </c>
      <c r="BX36" s="15" t="str">
        <f t="shared" si="19"/>
        <v/>
      </c>
      <c r="BY36" s="17"/>
      <c r="BZ36" s="14" t="s">
        <v>20</v>
      </c>
      <c r="CA36" s="15"/>
      <c r="CB36" s="15"/>
      <c r="CC36" s="15"/>
      <c r="CD36" s="15"/>
      <c r="CE36" s="15"/>
      <c r="CF36" s="15"/>
      <c r="CG36" s="15" t="str">
        <f t="shared" si="20"/>
        <v/>
      </c>
      <c r="CH36" s="15" t="str">
        <f t="shared" si="21"/>
        <v/>
      </c>
      <c r="CI36" s="16" t="str">
        <f t="shared" si="22"/>
        <v/>
      </c>
      <c r="CJ36" s="15" t="str">
        <f t="shared" si="23"/>
        <v/>
      </c>
      <c r="CK36" s="15" t="str">
        <f t="shared" si="23"/>
        <v/>
      </c>
      <c r="CL36" s="15" t="str">
        <f t="shared" si="23"/>
        <v/>
      </c>
      <c r="CM36" s="15" t="str">
        <f t="shared" si="23"/>
        <v/>
      </c>
      <c r="CN36" s="17"/>
      <c r="CO36" s="14" t="s">
        <v>41</v>
      </c>
      <c r="CP36" s="15"/>
      <c r="CQ36" s="15"/>
      <c r="CR36" s="15"/>
      <c r="CS36" s="15"/>
      <c r="CT36" s="15"/>
      <c r="CU36" s="15"/>
      <c r="CV36" s="15" t="str">
        <f t="shared" si="24"/>
        <v/>
      </c>
      <c r="CW36" s="15" t="str">
        <f t="shared" si="25"/>
        <v/>
      </c>
      <c r="CX36" s="16" t="str">
        <f t="shared" si="26"/>
        <v/>
      </c>
      <c r="CY36" s="15" t="str">
        <f t="shared" si="27"/>
        <v/>
      </c>
      <c r="CZ36" s="15" t="str">
        <f t="shared" si="27"/>
        <v/>
      </c>
      <c r="DA36" s="15" t="str">
        <f t="shared" si="27"/>
        <v/>
      </c>
      <c r="DB36" s="15" t="str">
        <f t="shared" si="27"/>
        <v/>
      </c>
      <c r="DC36" s="17"/>
      <c r="DD36" s="17"/>
      <c r="DE36" s="14" t="s">
        <v>35</v>
      </c>
      <c r="DF36" s="15"/>
      <c r="DG36" s="15"/>
      <c r="DH36" s="15"/>
      <c r="DI36" s="15"/>
      <c r="DJ36" s="15"/>
      <c r="DK36" s="15"/>
      <c r="DL36" s="15" t="str">
        <f t="shared" si="28"/>
        <v/>
      </c>
      <c r="DM36" s="15" t="str">
        <f t="shared" si="29"/>
        <v/>
      </c>
      <c r="DN36" s="16" t="str">
        <f t="shared" si="30"/>
        <v/>
      </c>
      <c r="DO36" s="15" t="str">
        <f t="shared" si="31"/>
        <v/>
      </c>
      <c r="DP36" s="15" t="str">
        <f t="shared" si="31"/>
        <v/>
      </c>
      <c r="DQ36" s="15" t="str">
        <f t="shared" si="31"/>
        <v/>
      </c>
      <c r="DR36" s="15" t="str">
        <f t="shared" si="31"/>
        <v/>
      </c>
      <c r="DS36" s="17"/>
      <c r="DT36" s="18" t="s">
        <v>25</v>
      </c>
      <c r="DU36" s="15"/>
      <c r="DV36" s="15"/>
      <c r="DW36" s="15"/>
      <c r="DX36" s="15"/>
      <c r="DY36" s="15"/>
      <c r="DZ36" s="15"/>
      <c r="EA36" s="15" t="str">
        <f t="shared" si="32"/>
        <v/>
      </c>
      <c r="EB36" s="15" t="str">
        <f t="shared" si="33"/>
        <v/>
      </c>
      <c r="EC36" s="16" t="str">
        <f t="shared" si="34"/>
        <v/>
      </c>
      <c r="ED36" s="15" t="str">
        <f t="shared" si="35"/>
        <v/>
      </c>
      <c r="EE36" s="15" t="str">
        <f t="shared" si="35"/>
        <v/>
      </c>
      <c r="EF36" s="15" t="str">
        <f t="shared" si="35"/>
        <v/>
      </c>
      <c r="EG36" s="15" t="str">
        <f t="shared" si="35"/>
        <v/>
      </c>
      <c r="EH36" s="17"/>
      <c r="EI36" s="150" t="s">
        <v>53</v>
      </c>
      <c r="EJ36" s="138"/>
      <c r="EK36" s="138"/>
      <c r="EL36" s="139"/>
      <c r="EM36" s="139"/>
      <c r="EN36" s="139"/>
      <c r="EO36" s="139"/>
      <c r="EP36" s="140" t="str">
        <f t="shared" si="36"/>
        <v/>
      </c>
      <c r="EQ36" s="140" t="str">
        <f t="shared" si="37"/>
        <v/>
      </c>
      <c r="ER36" s="140" t="str">
        <f t="shared" si="38"/>
        <v/>
      </c>
      <c r="ES36" s="140" t="str">
        <f t="shared" si="39"/>
        <v/>
      </c>
      <c r="ET36" s="140" t="str">
        <f t="shared" si="40"/>
        <v/>
      </c>
      <c r="EU36" s="140" t="str">
        <f t="shared" si="41"/>
        <v/>
      </c>
      <c r="EV36" s="140" t="str">
        <f t="shared" si="42"/>
        <v/>
      </c>
      <c r="EW36" s="132"/>
      <c r="EX36" s="156" t="s">
        <v>51</v>
      </c>
      <c r="EY36" s="138"/>
      <c r="EZ36" s="138"/>
      <c r="FA36" s="139"/>
      <c r="FB36" s="139"/>
      <c r="FC36" s="139"/>
      <c r="FD36" s="139"/>
      <c r="FE36" s="140" t="str">
        <f t="shared" si="43"/>
        <v/>
      </c>
      <c r="FF36" s="140" t="str">
        <f t="shared" si="44"/>
        <v/>
      </c>
      <c r="FG36" s="140" t="str">
        <f t="shared" si="45"/>
        <v/>
      </c>
      <c r="FH36" s="140" t="str">
        <f t="shared" si="59"/>
        <v/>
      </c>
      <c r="FI36" s="140" t="str">
        <f t="shared" si="60"/>
        <v/>
      </c>
      <c r="FJ36" s="140" t="str">
        <f t="shared" si="57"/>
        <v/>
      </c>
      <c r="FK36" s="140" t="str">
        <f t="shared" si="58"/>
        <v/>
      </c>
      <c r="FL36" s="132"/>
      <c r="FM36" s="157" t="s">
        <v>46</v>
      </c>
      <c r="FN36" s="138"/>
      <c r="FO36" s="138"/>
      <c r="FP36" s="139"/>
      <c r="FQ36" s="139"/>
      <c r="FR36" s="139"/>
      <c r="FS36" s="139"/>
      <c r="FT36" s="140" t="str">
        <f t="shared" si="50"/>
        <v/>
      </c>
      <c r="FU36" s="140" t="str">
        <f t="shared" si="51"/>
        <v/>
      </c>
      <c r="FV36" s="140" t="str">
        <f t="shared" si="52"/>
        <v/>
      </c>
      <c r="FW36" s="140" t="str">
        <f t="shared" si="53"/>
        <v/>
      </c>
      <c r="FX36" s="140" t="str">
        <f t="shared" si="54"/>
        <v/>
      </c>
      <c r="FY36" s="140" t="str">
        <f t="shared" si="55"/>
        <v/>
      </c>
      <c r="FZ36" s="140" t="str">
        <f t="shared" si="56"/>
        <v/>
      </c>
    </row>
    <row r="37" spans="1:182" ht="15" customHeight="1">
      <c r="A37" s="14" t="s">
        <v>35</v>
      </c>
      <c r="B37" s="15"/>
      <c r="C37" s="15"/>
      <c r="D37" s="15"/>
      <c r="E37" s="15"/>
      <c r="F37" s="15"/>
      <c r="G37" s="15"/>
      <c r="H37" s="15" t="str">
        <f t="shared" si="0"/>
        <v/>
      </c>
      <c r="I37" s="15" t="str">
        <f t="shared" si="1"/>
        <v/>
      </c>
      <c r="J37" s="16" t="str">
        <f t="shared" si="2"/>
        <v/>
      </c>
      <c r="K37" s="15" t="str">
        <f t="shared" si="3"/>
        <v/>
      </c>
      <c r="L37" s="15" t="str">
        <f t="shared" si="3"/>
        <v/>
      </c>
      <c r="M37" s="15" t="str">
        <f t="shared" si="3"/>
        <v/>
      </c>
      <c r="N37" s="15" t="str">
        <f t="shared" si="3"/>
        <v/>
      </c>
      <c r="O37" s="17"/>
      <c r="P37" s="17"/>
      <c r="Q37" s="14" t="s">
        <v>50</v>
      </c>
      <c r="R37" s="15"/>
      <c r="S37" s="15"/>
      <c r="T37" s="15"/>
      <c r="U37" s="15"/>
      <c r="V37" s="15"/>
      <c r="W37" s="15"/>
      <c r="X37" s="15" t="str">
        <f t="shared" si="4"/>
        <v/>
      </c>
      <c r="Y37" s="15" t="str">
        <f t="shared" si="5"/>
        <v/>
      </c>
      <c r="Z37" s="16" t="str">
        <f t="shared" si="6"/>
        <v/>
      </c>
      <c r="AA37" s="15" t="str">
        <f t="shared" si="7"/>
        <v/>
      </c>
      <c r="AB37" s="15" t="str">
        <f t="shared" si="7"/>
        <v/>
      </c>
      <c r="AC37" s="15" t="str">
        <f t="shared" si="7"/>
        <v/>
      </c>
      <c r="AD37" s="15" t="str">
        <f t="shared" si="7"/>
        <v/>
      </c>
      <c r="AE37" s="17"/>
      <c r="AF37" s="17"/>
      <c r="AG37" s="14" t="s">
        <v>44</v>
      </c>
      <c r="AH37" s="15"/>
      <c r="AI37" s="15"/>
      <c r="AJ37" s="15"/>
      <c r="AK37" s="15"/>
      <c r="AL37" s="15"/>
      <c r="AM37" s="15"/>
      <c r="AN37" s="15" t="str">
        <f t="shared" si="8"/>
        <v/>
      </c>
      <c r="AO37" s="15" t="str">
        <f t="shared" si="9"/>
        <v/>
      </c>
      <c r="AP37" s="16" t="str">
        <f t="shared" si="10"/>
        <v/>
      </c>
      <c r="AQ37" s="15" t="str">
        <f t="shared" si="11"/>
        <v/>
      </c>
      <c r="AR37" s="15" t="str">
        <f t="shared" si="11"/>
        <v/>
      </c>
      <c r="AS37" s="15" t="str">
        <f t="shared" si="11"/>
        <v/>
      </c>
      <c r="AT37" s="15" t="str">
        <f t="shared" si="11"/>
        <v/>
      </c>
      <c r="AU37" s="17"/>
      <c r="AV37" s="14" t="s">
        <v>48</v>
      </c>
      <c r="AW37" s="15"/>
      <c r="AX37" s="15"/>
      <c r="AY37" s="15"/>
      <c r="AZ37" s="15"/>
      <c r="BA37" s="15"/>
      <c r="BB37" s="15"/>
      <c r="BC37" s="15" t="str">
        <f t="shared" si="12"/>
        <v/>
      </c>
      <c r="BD37" s="15" t="str">
        <f t="shared" si="13"/>
        <v/>
      </c>
      <c r="BE37" s="16" t="str">
        <f t="shared" si="14"/>
        <v/>
      </c>
      <c r="BF37" s="15" t="str">
        <f t="shared" si="15"/>
        <v/>
      </c>
      <c r="BG37" s="15" t="str">
        <f t="shared" si="15"/>
        <v/>
      </c>
      <c r="BH37" s="15" t="str">
        <f t="shared" si="15"/>
        <v/>
      </c>
      <c r="BI37" s="15" t="str">
        <f t="shared" si="15"/>
        <v/>
      </c>
      <c r="BJ37" s="17"/>
      <c r="BK37" s="14" t="s">
        <v>54</v>
      </c>
      <c r="BL37" s="15"/>
      <c r="BM37" s="15"/>
      <c r="BN37" s="15"/>
      <c r="BO37" s="15"/>
      <c r="BP37" s="15"/>
      <c r="BQ37" s="15"/>
      <c r="BR37" s="15" t="str">
        <f t="shared" si="16"/>
        <v/>
      </c>
      <c r="BS37" s="15" t="str">
        <f t="shared" si="17"/>
        <v/>
      </c>
      <c r="BT37" s="16" t="str">
        <f t="shared" si="18"/>
        <v/>
      </c>
      <c r="BU37" s="15" t="str">
        <f t="shared" si="19"/>
        <v/>
      </c>
      <c r="BV37" s="15" t="str">
        <f t="shared" si="19"/>
        <v/>
      </c>
      <c r="BW37" s="15" t="str">
        <f t="shared" si="19"/>
        <v/>
      </c>
      <c r="BX37" s="15" t="str">
        <f t="shared" si="19"/>
        <v/>
      </c>
      <c r="BY37" s="17"/>
      <c r="BZ37" s="19" t="s">
        <v>28</v>
      </c>
      <c r="CA37" s="15"/>
      <c r="CB37" s="15"/>
      <c r="CC37" s="15"/>
      <c r="CD37" s="15"/>
      <c r="CE37" s="15"/>
      <c r="CF37" s="15"/>
      <c r="CG37" s="15" t="str">
        <f t="shared" si="20"/>
        <v/>
      </c>
      <c r="CH37" s="15" t="str">
        <f t="shared" si="21"/>
        <v/>
      </c>
      <c r="CI37" s="16" t="str">
        <f t="shared" si="22"/>
        <v/>
      </c>
      <c r="CJ37" s="15" t="str">
        <f t="shared" si="23"/>
        <v/>
      </c>
      <c r="CK37" s="15" t="str">
        <f t="shared" si="23"/>
        <v/>
      </c>
      <c r="CL37" s="15" t="str">
        <f t="shared" si="23"/>
        <v/>
      </c>
      <c r="CM37" s="15" t="str">
        <f t="shared" si="23"/>
        <v/>
      </c>
      <c r="CN37" s="17"/>
      <c r="CO37" s="14" t="s">
        <v>35</v>
      </c>
      <c r="CP37" s="15"/>
      <c r="CQ37" s="15"/>
      <c r="CR37" s="15"/>
      <c r="CS37" s="15"/>
      <c r="CT37" s="15"/>
      <c r="CU37" s="15"/>
      <c r="CV37" s="15" t="str">
        <f t="shared" si="24"/>
        <v/>
      </c>
      <c r="CW37" s="15" t="str">
        <f t="shared" si="25"/>
        <v/>
      </c>
      <c r="CX37" s="16" t="str">
        <f t="shared" si="26"/>
        <v/>
      </c>
      <c r="CY37" s="15" t="str">
        <f t="shared" si="27"/>
        <v/>
      </c>
      <c r="CZ37" s="15" t="str">
        <f t="shared" si="27"/>
        <v/>
      </c>
      <c r="DA37" s="15" t="str">
        <f t="shared" si="27"/>
        <v/>
      </c>
      <c r="DB37" s="15" t="str">
        <f t="shared" si="27"/>
        <v/>
      </c>
      <c r="DC37" s="17"/>
      <c r="DD37" s="17"/>
      <c r="DE37" s="14" t="s">
        <v>44</v>
      </c>
      <c r="DF37" s="15"/>
      <c r="DG37" s="15"/>
      <c r="DH37" s="15"/>
      <c r="DI37" s="15"/>
      <c r="DJ37" s="15"/>
      <c r="DK37" s="15"/>
      <c r="DL37" s="15" t="str">
        <f t="shared" si="28"/>
        <v/>
      </c>
      <c r="DM37" s="15" t="str">
        <f t="shared" si="29"/>
        <v/>
      </c>
      <c r="DN37" s="16" t="str">
        <f t="shared" si="30"/>
        <v/>
      </c>
      <c r="DO37" s="15" t="str">
        <f t="shared" si="31"/>
        <v/>
      </c>
      <c r="DP37" s="15" t="str">
        <f t="shared" si="31"/>
        <v/>
      </c>
      <c r="DQ37" s="15" t="str">
        <f t="shared" si="31"/>
        <v/>
      </c>
      <c r="DR37" s="15" t="str">
        <f t="shared" si="31"/>
        <v/>
      </c>
      <c r="DS37" s="17"/>
      <c r="DT37" s="14" t="s">
        <v>24</v>
      </c>
      <c r="DU37" s="15"/>
      <c r="DV37" s="15"/>
      <c r="DW37" s="15"/>
      <c r="DX37" s="15"/>
      <c r="DY37" s="15"/>
      <c r="DZ37" s="15"/>
      <c r="EA37" s="15" t="str">
        <f t="shared" si="32"/>
        <v/>
      </c>
      <c r="EB37" s="15" t="str">
        <f t="shared" si="33"/>
        <v/>
      </c>
      <c r="EC37" s="16" t="str">
        <f t="shared" si="34"/>
        <v/>
      </c>
      <c r="ED37" s="15" t="str">
        <f t="shared" si="35"/>
        <v/>
      </c>
      <c r="EE37" s="15" t="str">
        <f t="shared" si="35"/>
        <v/>
      </c>
      <c r="EF37" s="15" t="str">
        <f t="shared" si="35"/>
        <v/>
      </c>
      <c r="EG37" s="15" t="str">
        <f t="shared" si="35"/>
        <v/>
      </c>
      <c r="EH37" s="17"/>
      <c r="EI37" s="150" t="s">
        <v>54</v>
      </c>
      <c r="EJ37" s="138"/>
      <c r="EK37" s="138"/>
      <c r="EL37" s="139"/>
      <c r="EM37" s="139"/>
      <c r="EN37" s="139"/>
      <c r="EO37" s="139"/>
      <c r="EP37" s="140" t="str">
        <f t="shared" si="36"/>
        <v/>
      </c>
      <c r="EQ37" s="140" t="str">
        <f t="shared" si="37"/>
        <v/>
      </c>
      <c r="ER37" s="140" t="str">
        <f t="shared" si="38"/>
        <v/>
      </c>
      <c r="ES37" s="140" t="str">
        <f t="shared" si="39"/>
        <v/>
      </c>
      <c r="ET37" s="140" t="str">
        <f t="shared" si="40"/>
        <v/>
      </c>
      <c r="EU37" s="140" t="str">
        <f t="shared" si="41"/>
        <v/>
      </c>
      <c r="EV37" s="140" t="str">
        <f t="shared" si="42"/>
        <v/>
      </c>
      <c r="EW37" s="132"/>
      <c r="EX37" s="157" t="s">
        <v>46</v>
      </c>
      <c r="EY37" s="138"/>
      <c r="EZ37" s="138"/>
      <c r="FA37" s="139"/>
      <c r="FB37" s="139"/>
      <c r="FC37" s="139"/>
      <c r="FD37" s="139"/>
      <c r="FE37" s="140" t="str">
        <f t="shared" si="43"/>
        <v/>
      </c>
      <c r="FF37" s="140" t="str">
        <f t="shared" si="44"/>
        <v/>
      </c>
      <c r="FG37" s="140" t="str">
        <f t="shared" si="45"/>
        <v/>
      </c>
      <c r="FH37" s="140" t="str">
        <f t="shared" si="59"/>
        <v/>
      </c>
      <c r="FI37" s="140" t="str">
        <f t="shared" si="60"/>
        <v/>
      </c>
      <c r="FJ37" s="140" t="str">
        <f t="shared" si="57"/>
        <v/>
      </c>
      <c r="FK37" s="140" t="str">
        <f t="shared" si="58"/>
        <v/>
      </c>
      <c r="FL37" s="132"/>
      <c r="FM37" s="156" t="s">
        <v>35</v>
      </c>
      <c r="FN37" s="138"/>
      <c r="FO37" s="138"/>
      <c r="FP37" s="139"/>
      <c r="FQ37" s="139"/>
      <c r="FR37" s="139"/>
      <c r="FS37" s="139"/>
      <c r="FT37" s="140" t="str">
        <f t="shared" si="50"/>
        <v/>
      </c>
      <c r="FU37" s="140" t="str">
        <f t="shared" si="51"/>
        <v/>
      </c>
      <c r="FV37" s="140" t="str">
        <f t="shared" si="52"/>
        <v/>
      </c>
      <c r="FW37" s="140" t="str">
        <f t="shared" si="53"/>
        <v/>
      </c>
      <c r="FX37" s="140" t="str">
        <f t="shared" si="54"/>
        <v/>
      </c>
      <c r="FY37" s="140" t="str">
        <f t="shared" si="55"/>
        <v/>
      </c>
      <c r="FZ37" s="140" t="str">
        <f t="shared" si="56"/>
        <v/>
      </c>
    </row>
    <row r="38" spans="1:182" ht="15" customHeight="1">
      <c r="A38" s="14" t="s">
        <v>37</v>
      </c>
      <c r="B38" s="15"/>
      <c r="C38" s="15"/>
      <c r="D38" s="15"/>
      <c r="E38" s="15"/>
      <c r="F38" s="15"/>
      <c r="G38" s="15"/>
      <c r="H38" s="15" t="str">
        <f t="shared" si="0"/>
        <v/>
      </c>
      <c r="I38" s="15" t="str">
        <f t="shared" si="1"/>
        <v/>
      </c>
      <c r="J38" s="16" t="str">
        <f t="shared" si="2"/>
        <v/>
      </c>
      <c r="K38" s="15" t="str">
        <f t="shared" si="3"/>
        <v/>
      </c>
      <c r="L38" s="15" t="str">
        <f t="shared" si="3"/>
        <v/>
      </c>
      <c r="M38" s="15" t="str">
        <f t="shared" si="3"/>
        <v/>
      </c>
      <c r="N38" s="15" t="str">
        <f t="shared" si="3"/>
        <v/>
      </c>
      <c r="O38" s="17"/>
      <c r="P38" s="17"/>
      <c r="Q38" s="14" t="s">
        <v>52</v>
      </c>
      <c r="R38" s="15"/>
      <c r="S38" s="15"/>
      <c r="T38" s="15"/>
      <c r="U38" s="15"/>
      <c r="V38" s="15"/>
      <c r="W38" s="15"/>
      <c r="X38" s="15" t="str">
        <f t="shared" si="4"/>
        <v/>
      </c>
      <c r="Y38" s="15" t="str">
        <f t="shared" si="5"/>
        <v/>
      </c>
      <c r="Z38" s="16" t="str">
        <f t="shared" si="6"/>
        <v/>
      </c>
      <c r="AA38" s="15" t="str">
        <f t="shared" si="7"/>
        <v/>
      </c>
      <c r="AB38" s="15" t="str">
        <f t="shared" si="7"/>
        <v/>
      </c>
      <c r="AC38" s="15" t="str">
        <f t="shared" si="7"/>
        <v/>
      </c>
      <c r="AD38" s="15" t="str">
        <f t="shared" si="7"/>
        <v/>
      </c>
      <c r="AE38" s="17"/>
      <c r="AF38" s="17"/>
      <c r="AG38" s="14" t="s">
        <v>26</v>
      </c>
      <c r="AH38" s="15"/>
      <c r="AI38" s="15"/>
      <c r="AJ38" s="15"/>
      <c r="AK38" s="15"/>
      <c r="AL38" s="15"/>
      <c r="AM38" s="15"/>
      <c r="AN38" s="15" t="str">
        <f t="shared" si="8"/>
        <v/>
      </c>
      <c r="AO38" s="15" t="str">
        <f t="shared" si="9"/>
        <v/>
      </c>
      <c r="AP38" s="16" t="str">
        <f t="shared" si="10"/>
        <v/>
      </c>
      <c r="AQ38" s="15" t="str">
        <f t="shared" si="11"/>
        <v/>
      </c>
      <c r="AR38" s="15" t="str">
        <f t="shared" si="11"/>
        <v/>
      </c>
      <c r="AS38" s="15" t="str">
        <f t="shared" si="11"/>
        <v/>
      </c>
      <c r="AT38" s="15" t="str">
        <f t="shared" si="11"/>
        <v/>
      </c>
      <c r="AU38" s="17"/>
      <c r="AV38" s="14" t="s">
        <v>53</v>
      </c>
      <c r="AW38" s="15"/>
      <c r="AX38" s="15"/>
      <c r="AY38" s="15"/>
      <c r="AZ38" s="15"/>
      <c r="BA38" s="15"/>
      <c r="BB38" s="15"/>
      <c r="BC38" s="15" t="str">
        <f t="shared" si="12"/>
        <v/>
      </c>
      <c r="BD38" s="15" t="str">
        <f t="shared" si="13"/>
        <v/>
      </c>
      <c r="BE38" s="16" t="str">
        <f t="shared" si="14"/>
        <v/>
      </c>
      <c r="BF38" s="15" t="str">
        <f t="shared" si="15"/>
        <v/>
      </c>
      <c r="BG38" s="15" t="str">
        <f t="shared" si="15"/>
        <v/>
      </c>
      <c r="BH38" s="15" t="str">
        <f t="shared" si="15"/>
        <v/>
      </c>
      <c r="BI38" s="15" t="str">
        <f t="shared" si="15"/>
        <v/>
      </c>
      <c r="BJ38" s="17"/>
      <c r="BK38" s="19" t="s">
        <v>28</v>
      </c>
      <c r="BL38" s="15"/>
      <c r="BM38" s="15"/>
      <c r="BN38" s="15"/>
      <c r="BO38" s="15"/>
      <c r="BP38" s="15"/>
      <c r="BQ38" s="15"/>
      <c r="BR38" s="15" t="str">
        <f t="shared" si="16"/>
        <v/>
      </c>
      <c r="BS38" s="15" t="str">
        <f t="shared" si="17"/>
        <v/>
      </c>
      <c r="BT38" s="16" t="str">
        <f t="shared" si="18"/>
        <v/>
      </c>
      <c r="BU38" s="15" t="str">
        <f t="shared" si="19"/>
        <v/>
      </c>
      <c r="BV38" s="15" t="str">
        <f t="shared" si="19"/>
        <v/>
      </c>
      <c r="BW38" s="15" t="str">
        <f t="shared" si="19"/>
        <v/>
      </c>
      <c r="BX38" s="15" t="str">
        <f t="shared" si="19"/>
        <v/>
      </c>
      <c r="BY38" s="17"/>
      <c r="BZ38" s="18" t="s">
        <v>46</v>
      </c>
      <c r="CA38" s="15"/>
      <c r="CB38" s="15"/>
      <c r="CC38" s="15"/>
      <c r="CD38" s="15"/>
      <c r="CE38" s="15"/>
      <c r="CF38" s="15"/>
      <c r="CG38" s="15" t="str">
        <f t="shared" si="20"/>
        <v/>
      </c>
      <c r="CH38" s="15" t="str">
        <f t="shared" si="21"/>
        <v/>
      </c>
      <c r="CI38" s="16" t="str">
        <f t="shared" si="22"/>
        <v/>
      </c>
      <c r="CJ38" s="15" t="str">
        <f t="shared" si="23"/>
        <v/>
      </c>
      <c r="CK38" s="15" t="str">
        <f t="shared" si="23"/>
        <v/>
      </c>
      <c r="CL38" s="15" t="str">
        <f t="shared" si="23"/>
        <v/>
      </c>
      <c r="CM38" s="15" t="str">
        <f t="shared" si="23"/>
        <v/>
      </c>
      <c r="CN38" s="17"/>
      <c r="CO38" s="14" t="s">
        <v>37</v>
      </c>
      <c r="CP38" s="15"/>
      <c r="CQ38" s="15"/>
      <c r="CR38" s="15"/>
      <c r="CS38" s="15"/>
      <c r="CT38" s="15"/>
      <c r="CU38" s="15"/>
      <c r="CV38" s="15" t="str">
        <f t="shared" si="24"/>
        <v/>
      </c>
      <c r="CW38" s="15" t="str">
        <f t="shared" si="25"/>
        <v/>
      </c>
      <c r="CX38" s="16" t="str">
        <f t="shared" si="26"/>
        <v/>
      </c>
      <c r="CY38" s="15" t="str">
        <f t="shared" si="27"/>
        <v/>
      </c>
      <c r="CZ38" s="15" t="str">
        <f t="shared" si="27"/>
        <v/>
      </c>
      <c r="DA38" s="15" t="str">
        <f t="shared" si="27"/>
        <v/>
      </c>
      <c r="DB38" s="15" t="str">
        <f t="shared" si="27"/>
        <v/>
      </c>
      <c r="DC38" s="17"/>
      <c r="DD38" s="17"/>
      <c r="DE38" s="14" t="s">
        <v>26</v>
      </c>
      <c r="DF38" s="15"/>
      <c r="DG38" s="15"/>
      <c r="DH38" s="15"/>
      <c r="DI38" s="15"/>
      <c r="DJ38" s="15"/>
      <c r="DK38" s="15"/>
      <c r="DL38" s="15" t="str">
        <f t="shared" si="28"/>
        <v/>
      </c>
      <c r="DM38" s="15" t="str">
        <f t="shared" si="29"/>
        <v/>
      </c>
      <c r="DN38" s="16" t="str">
        <f t="shared" si="30"/>
        <v/>
      </c>
      <c r="DO38" s="15" t="str">
        <f t="shared" si="31"/>
        <v/>
      </c>
      <c r="DP38" s="15" t="str">
        <f t="shared" si="31"/>
        <v/>
      </c>
      <c r="DQ38" s="15" t="str">
        <f t="shared" si="31"/>
        <v/>
      </c>
      <c r="DR38" s="15" t="str">
        <f t="shared" si="31"/>
        <v/>
      </c>
      <c r="DS38" s="17"/>
      <c r="DT38" s="14" t="s">
        <v>35</v>
      </c>
      <c r="DU38" s="15"/>
      <c r="DV38" s="15"/>
      <c r="DW38" s="15"/>
      <c r="DX38" s="15"/>
      <c r="DY38" s="15"/>
      <c r="DZ38" s="15"/>
      <c r="EA38" s="15" t="str">
        <f t="shared" si="32"/>
        <v/>
      </c>
      <c r="EB38" s="15" t="str">
        <f t="shared" si="33"/>
        <v/>
      </c>
      <c r="EC38" s="16" t="str">
        <f t="shared" si="34"/>
        <v/>
      </c>
      <c r="ED38" s="15" t="str">
        <f t="shared" si="35"/>
        <v/>
      </c>
      <c r="EE38" s="15" t="str">
        <f t="shared" si="35"/>
        <v/>
      </c>
      <c r="EF38" s="15" t="str">
        <f t="shared" si="35"/>
        <v/>
      </c>
      <c r="EG38" s="15" t="str">
        <f t="shared" si="35"/>
        <v/>
      </c>
      <c r="EH38" s="17"/>
      <c r="EI38" s="150" t="s">
        <v>51</v>
      </c>
      <c r="EJ38" s="138"/>
      <c r="EK38" s="138"/>
      <c r="EL38" s="139"/>
      <c r="EM38" s="139"/>
      <c r="EN38" s="139"/>
      <c r="EO38" s="139"/>
      <c r="EP38" s="140" t="str">
        <f t="shared" si="36"/>
        <v/>
      </c>
      <c r="EQ38" s="140" t="str">
        <f t="shared" si="37"/>
        <v/>
      </c>
      <c r="ER38" s="140" t="str">
        <f t="shared" si="38"/>
        <v/>
      </c>
      <c r="ES38" s="140" t="str">
        <f t="shared" si="39"/>
        <v/>
      </c>
      <c r="ET38" s="140" t="str">
        <f t="shared" si="40"/>
        <v/>
      </c>
      <c r="EU38" s="140" t="str">
        <f t="shared" si="41"/>
        <v/>
      </c>
      <c r="EV38" s="140" t="str">
        <f t="shared" si="42"/>
        <v/>
      </c>
      <c r="EW38" s="132"/>
      <c r="EX38" s="156" t="s">
        <v>37</v>
      </c>
      <c r="EY38" s="141"/>
      <c r="EZ38" s="141"/>
      <c r="FA38" s="142"/>
      <c r="FB38" s="142"/>
      <c r="FC38" s="142"/>
      <c r="FD38" s="142"/>
      <c r="FE38" s="140" t="str">
        <f t="shared" si="43"/>
        <v/>
      </c>
      <c r="FF38" s="140" t="str">
        <f t="shared" si="44"/>
        <v/>
      </c>
      <c r="FG38" s="140" t="str">
        <f t="shared" si="45"/>
        <v/>
      </c>
      <c r="FH38" s="140" t="str">
        <f t="shared" si="59"/>
        <v/>
      </c>
      <c r="FI38" s="140" t="str">
        <f t="shared" si="60"/>
        <v/>
      </c>
      <c r="FJ38" s="140" t="str">
        <f t="shared" si="57"/>
        <v/>
      </c>
      <c r="FK38" s="140" t="str">
        <f t="shared" si="58"/>
        <v/>
      </c>
      <c r="FL38" s="132"/>
      <c r="FM38" s="156" t="s">
        <v>26</v>
      </c>
      <c r="FN38" s="141"/>
      <c r="FO38" s="141"/>
      <c r="FP38" s="142"/>
      <c r="FQ38" s="142"/>
      <c r="FR38" s="142"/>
      <c r="FS38" s="142"/>
      <c r="FT38" s="140" t="str">
        <f t="shared" si="50"/>
        <v/>
      </c>
      <c r="FU38" s="140" t="str">
        <f t="shared" si="51"/>
        <v/>
      </c>
      <c r="FV38" s="140" t="str">
        <f t="shared" si="52"/>
        <v/>
      </c>
      <c r="FW38" s="140" t="str">
        <f t="shared" si="53"/>
        <v/>
      </c>
      <c r="FX38" s="140" t="str">
        <f t="shared" si="54"/>
        <v/>
      </c>
      <c r="FY38" s="140" t="str">
        <f t="shared" si="55"/>
        <v/>
      </c>
      <c r="FZ38" s="140" t="str">
        <f t="shared" si="56"/>
        <v/>
      </c>
    </row>
    <row r="39" spans="1:182" ht="15" customHeight="1">
      <c r="A39" s="14" t="s">
        <v>44</v>
      </c>
      <c r="B39" s="15"/>
      <c r="C39" s="15"/>
      <c r="D39" s="15"/>
      <c r="E39" s="15"/>
      <c r="F39" s="15"/>
      <c r="G39" s="15"/>
      <c r="H39" s="15" t="str">
        <f t="shared" si="0"/>
        <v/>
      </c>
      <c r="I39" s="15" t="str">
        <f t="shared" si="1"/>
        <v/>
      </c>
      <c r="J39" s="16" t="str">
        <f t="shared" si="2"/>
        <v/>
      </c>
      <c r="K39" s="15" t="str">
        <f t="shared" si="3"/>
        <v/>
      </c>
      <c r="L39" s="15" t="str">
        <f t="shared" si="3"/>
        <v/>
      </c>
      <c r="M39" s="15" t="str">
        <f t="shared" si="3"/>
        <v/>
      </c>
      <c r="N39" s="15" t="str">
        <f t="shared" si="3"/>
        <v/>
      </c>
      <c r="O39" s="17"/>
      <c r="P39" s="17"/>
      <c r="Q39" s="14" t="s">
        <v>36</v>
      </c>
      <c r="R39" s="15"/>
      <c r="S39" s="15"/>
      <c r="T39" s="15"/>
      <c r="U39" s="15"/>
      <c r="V39" s="15"/>
      <c r="W39" s="15"/>
      <c r="X39" s="15" t="str">
        <f t="shared" si="4"/>
        <v/>
      </c>
      <c r="Y39" s="15" t="str">
        <f t="shared" si="5"/>
        <v/>
      </c>
      <c r="Z39" s="16" t="str">
        <f t="shared" si="6"/>
        <v/>
      </c>
      <c r="AA39" s="15" t="str">
        <f t="shared" si="7"/>
        <v/>
      </c>
      <c r="AB39" s="15" t="str">
        <f t="shared" si="7"/>
        <v/>
      </c>
      <c r="AC39" s="15" t="str">
        <f t="shared" si="7"/>
        <v/>
      </c>
      <c r="AD39" s="15" t="str">
        <f t="shared" si="7"/>
        <v/>
      </c>
      <c r="AE39" s="17"/>
      <c r="AF39" s="17"/>
      <c r="AG39" s="14" t="s">
        <v>22</v>
      </c>
      <c r="AH39" s="15"/>
      <c r="AI39" s="15"/>
      <c r="AJ39" s="15"/>
      <c r="AK39" s="15"/>
      <c r="AL39" s="15"/>
      <c r="AM39" s="15"/>
      <c r="AN39" s="15" t="str">
        <f t="shared" si="8"/>
        <v/>
      </c>
      <c r="AO39" s="15" t="str">
        <f t="shared" si="9"/>
        <v/>
      </c>
      <c r="AP39" s="16" t="str">
        <f t="shared" si="10"/>
        <v/>
      </c>
      <c r="AQ39" s="15" t="str">
        <f t="shared" si="11"/>
        <v/>
      </c>
      <c r="AR39" s="15" t="str">
        <f t="shared" si="11"/>
        <v/>
      </c>
      <c r="AS39" s="15" t="str">
        <f t="shared" si="11"/>
        <v/>
      </c>
      <c r="AT39" s="15" t="str">
        <f t="shared" si="11"/>
        <v/>
      </c>
      <c r="AU39" s="17"/>
      <c r="AV39" s="19" t="s">
        <v>28</v>
      </c>
      <c r="AW39" s="15"/>
      <c r="AX39" s="15"/>
      <c r="AY39" s="15"/>
      <c r="AZ39" s="15"/>
      <c r="BA39" s="15"/>
      <c r="BB39" s="15"/>
      <c r="BC39" s="15" t="str">
        <f t="shared" si="12"/>
        <v/>
      </c>
      <c r="BD39" s="15" t="str">
        <f t="shared" si="13"/>
        <v/>
      </c>
      <c r="BE39" s="16" t="str">
        <f t="shared" si="14"/>
        <v/>
      </c>
      <c r="BF39" s="15" t="str">
        <f t="shared" si="15"/>
        <v/>
      </c>
      <c r="BG39" s="15" t="str">
        <f t="shared" si="15"/>
        <v/>
      </c>
      <c r="BH39" s="15" t="str">
        <f t="shared" si="15"/>
        <v/>
      </c>
      <c r="BI39" s="15" t="str">
        <f t="shared" si="15"/>
        <v/>
      </c>
      <c r="BJ39" s="17"/>
      <c r="BK39" s="14" t="s">
        <v>43</v>
      </c>
      <c r="BL39" s="15"/>
      <c r="BM39" s="15"/>
      <c r="BN39" s="15"/>
      <c r="BO39" s="15"/>
      <c r="BP39" s="15"/>
      <c r="BQ39" s="15"/>
      <c r="BR39" s="15" t="str">
        <f t="shared" si="16"/>
        <v/>
      </c>
      <c r="BS39" s="15" t="str">
        <f t="shared" si="17"/>
        <v/>
      </c>
      <c r="BT39" s="16" t="str">
        <f t="shared" si="18"/>
        <v/>
      </c>
      <c r="BU39" s="15" t="str">
        <f t="shared" si="19"/>
        <v/>
      </c>
      <c r="BV39" s="15" t="str">
        <f t="shared" si="19"/>
        <v/>
      </c>
      <c r="BW39" s="15" t="str">
        <f t="shared" si="19"/>
        <v/>
      </c>
      <c r="BX39" s="15" t="str">
        <f t="shared" si="19"/>
        <v/>
      </c>
      <c r="BY39" s="17"/>
      <c r="BZ39" s="14" t="s">
        <v>24</v>
      </c>
      <c r="CA39" s="15"/>
      <c r="CB39" s="15"/>
      <c r="CC39" s="15"/>
      <c r="CD39" s="15"/>
      <c r="CE39" s="15"/>
      <c r="CF39" s="15"/>
      <c r="CG39" s="15" t="str">
        <f t="shared" si="20"/>
        <v/>
      </c>
      <c r="CH39" s="15" t="str">
        <f t="shared" si="21"/>
        <v/>
      </c>
      <c r="CI39" s="16" t="str">
        <f t="shared" si="22"/>
        <v/>
      </c>
      <c r="CJ39" s="15" t="str">
        <f t="shared" si="23"/>
        <v/>
      </c>
      <c r="CK39" s="15" t="str">
        <f t="shared" si="23"/>
        <v/>
      </c>
      <c r="CL39" s="15" t="str">
        <f t="shared" si="23"/>
        <v/>
      </c>
      <c r="CM39" s="15" t="str">
        <f t="shared" si="23"/>
        <v/>
      </c>
      <c r="CN39" s="17"/>
      <c r="CO39" s="14" t="s">
        <v>26</v>
      </c>
      <c r="CP39" s="15"/>
      <c r="CQ39" s="15"/>
      <c r="CR39" s="15"/>
      <c r="CS39" s="15"/>
      <c r="CT39" s="15"/>
      <c r="CU39" s="15"/>
      <c r="CV39" s="15" t="str">
        <f t="shared" si="24"/>
        <v/>
      </c>
      <c r="CW39" s="15" t="str">
        <f t="shared" si="25"/>
        <v/>
      </c>
      <c r="CX39" s="16" t="str">
        <f t="shared" si="26"/>
        <v/>
      </c>
      <c r="CY39" s="15" t="str">
        <f t="shared" si="27"/>
        <v/>
      </c>
      <c r="CZ39" s="15" t="str">
        <f t="shared" si="27"/>
        <v/>
      </c>
      <c r="DA39" s="15" t="str">
        <f t="shared" si="27"/>
        <v/>
      </c>
      <c r="DB39" s="15" t="str">
        <f t="shared" si="27"/>
        <v/>
      </c>
      <c r="DC39" s="17"/>
      <c r="DD39" s="17"/>
      <c r="DE39" s="14" t="s">
        <v>22</v>
      </c>
      <c r="DF39" s="15"/>
      <c r="DG39" s="15"/>
      <c r="DH39" s="15"/>
      <c r="DI39" s="15"/>
      <c r="DJ39" s="15"/>
      <c r="DK39" s="15"/>
      <c r="DL39" s="15" t="str">
        <f t="shared" si="28"/>
        <v/>
      </c>
      <c r="DM39" s="15" t="str">
        <f t="shared" si="29"/>
        <v/>
      </c>
      <c r="DN39" s="16" t="str">
        <f t="shared" si="30"/>
        <v/>
      </c>
      <c r="DO39" s="15" t="str">
        <f t="shared" si="31"/>
        <v/>
      </c>
      <c r="DP39" s="15" t="str">
        <f t="shared" si="31"/>
        <v/>
      </c>
      <c r="DQ39" s="15" t="str">
        <f t="shared" si="31"/>
        <v/>
      </c>
      <c r="DR39" s="15" t="str">
        <f t="shared" si="31"/>
        <v/>
      </c>
      <c r="DS39" s="17"/>
      <c r="DT39" s="14" t="s">
        <v>26</v>
      </c>
      <c r="DU39" s="15"/>
      <c r="DV39" s="15"/>
      <c r="DW39" s="15"/>
      <c r="DX39" s="15"/>
      <c r="DY39" s="15"/>
      <c r="DZ39" s="15"/>
      <c r="EA39" s="15" t="str">
        <f t="shared" si="32"/>
        <v/>
      </c>
      <c r="EB39" s="15" t="str">
        <f t="shared" si="33"/>
        <v/>
      </c>
      <c r="EC39" s="16" t="str">
        <f t="shared" si="34"/>
        <v/>
      </c>
      <c r="ED39" s="15" t="str">
        <f t="shared" si="35"/>
        <v/>
      </c>
      <c r="EE39" s="15" t="str">
        <f t="shared" si="35"/>
        <v/>
      </c>
      <c r="EF39" s="15" t="str">
        <f t="shared" si="35"/>
        <v/>
      </c>
      <c r="EG39" s="15" t="str">
        <f t="shared" si="35"/>
        <v/>
      </c>
      <c r="EH39" s="17"/>
      <c r="EI39" s="150" t="s">
        <v>35</v>
      </c>
      <c r="EJ39" s="138"/>
      <c r="EK39" s="138"/>
      <c r="EL39" s="139"/>
      <c r="EM39" s="139"/>
      <c r="EN39" s="139"/>
      <c r="EO39" s="139"/>
      <c r="EP39" s="140" t="str">
        <f t="shared" si="36"/>
        <v/>
      </c>
      <c r="EQ39" s="140" t="str">
        <f t="shared" si="37"/>
        <v/>
      </c>
      <c r="ER39" s="140" t="str">
        <f t="shared" si="38"/>
        <v/>
      </c>
      <c r="ES39" s="140" t="str">
        <f t="shared" si="39"/>
        <v/>
      </c>
      <c r="ET39" s="140" t="str">
        <f t="shared" si="40"/>
        <v/>
      </c>
      <c r="EU39" s="140" t="str">
        <f t="shared" si="41"/>
        <v/>
      </c>
      <c r="EV39" s="140" t="str">
        <f t="shared" si="42"/>
        <v/>
      </c>
      <c r="EW39" s="132"/>
      <c r="EX39" s="156" t="s">
        <v>26</v>
      </c>
      <c r="EY39" s="141"/>
      <c r="EZ39" s="141"/>
      <c r="FA39" s="142"/>
      <c r="FB39" s="142"/>
      <c r="FC39" s="142"/>
      <c r="FD39" s="142"/>
      <c r="FE39" s="140" t="str">
        <f t="shared" si="43"/>
        <v/>
      </c>
      <c r="FF39" s="140" t="str">
        <f t="shared" si="44"/>
        <v/>
      </c>
      <c r="FG39" s="140" t="str">
        <f t="shared" si="45"/>
        <v/>
      </c>
      <c r="FH39" s="140" t="str">
        <f t="shared" si="59"/>
        <v/>
      </c>
      <c r="FI39" s="140" t="str">
        <f t="shared" si="60"/>
        <v/>
      </c>
      <c r="FJ39" s="140" t="str">
        <f t="shared" si="57"/>
        <v/>
      </c>
      <c r="FK39" s="140" t="str">
        <f t="shared" si="58"/>
        <v/>
      </c>
      <c r="FL39" s="132"/>
      <c r="FM39" s="156" t="s">
        <v>22</v>
      </c>
      <c r="FN39" s="141"/>
      <c r="FO39" s="141"/>
      <c r="FP39" s="142"/>
      <c r="FQ39" s="142"/>
      <c r="FR39" s="142"/>
      <c r="FS39" s="142"/>
      <c r="FT39" s="140" t="str">
        <f t="shared" si="50"/>
        <v/>
      </c>
      <c r="FU39" s="140" t="str">
        <f t="shared" si="51"/>
        <v/>
      </c>
      <c r="FV39" s="140" t="str">
        <f t="shared" si="52"/>
        <v/>
      </c>
      <c r="FW39" s="140" t="str">
        <f t="shared" si="53"/>
        <v/>
      </c>
      <c r="FX39" s="140" t="str">
        <f t="shared" si="54"/>
        <v/>
      </c>
      <c r="FY39" s="140" t="str">
        <f t="shared" si="55"/>
        <v/>
      </c>
      <c r="FZ39" s="140" t="str">
        <f t="shared" si="56"/>
        <v/>
      </c>
    </row>
    <row r="40" spans="1:182" ht="15" customHeight="1">
      <c r="A40" s="14" t="s">
        <v>31</v>
      </c>
      <c r="B40" s="15"/>
      <c r="C40" s="15"/>
      <c r="D40" s="15"/>
      <c r="E40" s="15"/>
      <c r="F40" s="15"/>
      <c r="G40" s="15"/>
      <c r="H40" s="15" t="str">
        <f t="shared" si="0"/>
        <v/>
      </c>
      <c r="I40" s="15" t="str">
        <f t="shared" si="1"/>
        <v/>
      </c>
      <c r="J40" s="16" t="str">
        <f t="shared" si="2"/>
        <v/>
      </c>
      <c r="K40" s="15" t="str">
        <f t="shared" si="3"/>
        <v/>
      </c>
      <c r="L40" s="15" t="str">
        <f t="shared" si="3"/>
        <v/>
      </c>
      <c r="M40" s="15" t="str">
        <f t="shared" si="3"/>
        <v/>
      </c>
      <c r="N40" s="15" t="str">
        <f t="shared" si="3"/>
        <v/>
      </c>
      <c r="O40" s="17"/>
      <c r="P40" s="17"/>
      <c r="Q40" s="14" t="s">
        <v>20</v>
      </c>
      <c r="R40" s="15"/>
      <c r="S40" s="15"/>
      <c r="T40" s="15"/>
      <c r="U40" s="15"/>
      <c r="V40" s="15"/>
      <c r="W40" s="15"/>
      <c r="X40" s="15" t="str">
        <f t="shared" si="4"/>
        <v/>
      </c>
      <c r="Y40" s="15" t="str">
        <f t="shared" si="5"/>
        <v/>
      </c>
      <c r="Z40" s="16" t="str">
        <f t="shared" si="6"/>
        <v/>
      </c>
      <c r="AA40" s="15" t="str">
        <f t="shared" si="7"/>
        <v/>
      </c>
      <c r="AB40" s="15" t="str">
        <f t="shared" si="7"/>
        <v/>
      </c>
      <c r="AC40" s="15" t="str">
        <f t="shared" si="7"/>
        <v/>
      </c>
      <c r="AD40" s="15" t="str">
        <f t="shared" si="7"/>
        <v/>
      </c>
      <c r="AE40" s="17"/>
      <c r="AF40" s="17"/>
      <c r="AG40" s="14" t="s">
        <v>31</v>
      </c>
      <c r="AH40" s="15"/>
      <c r="AI40" s="15"/>
      <c r="AJ40" s="15"/>
      <c r="AK40" s="15"/>
      <c r="AL40" s="15"/>
      <c r="AM40" s="15"/>
      <c r="AN40" s="15" t="str">
        <f t="shared" si="8"/>
        <v/>
      </c>
      <c r="AO40" s="15" t="str">
        <f t="shared" si="9"/>
        <v/>
      </c>
      <c r="AP40" s="16" t="str">
        <f t="shared" si="10"/>
        <v/>
      </c>
      <c r="AQ40" s="15" t="str">
        <f t="shared" si="11"/>
        <v/>
      </c>
      <c r="AR40" s="15" t="str">
        <f t="shared" si="11"/>
        <v/>
      </c>
      <c r="AS40" s="15" t="str">
        <f t="shared" si="11"/>
        <v/>
      </c>
      <c r="AT40" s="15" t="str">
        <f t="shared" si="11"/>
        <v/>
      </c>
      <c r="AU40" s="17"/>
      <c r="AV40" s="14" t="s">
        <v>43</v>
      </c>
      <c r="AW40" s="15"/>
      <c r="AX40" s="15"/>
      <c r="AY40" s="15"/>
      <c r="AZ40" s="15"/>
      <c r="BA40" s="15"/>
      <c r="BB40" s="15"/>
      <c r="BC40" s="15" t="str">
        <f t="shared" si="12"/>
        <v/>
      </c>
      <c r="BD40" s="15" t="str">
        <f t="shared" si="13"/>
        <v/>
      </c>
      <c r="BE40" s="16" t="str">
        <f t="shared" si="14"/>
        <v/>
      </c>
      <c r="BF40" s="15" t="str">
        <f t="shared" si="15"/>
        <v/>
      </c>
      <c r="BG40" s="15" t="str">
        <f t="shared" si="15"/>
        <v/>
      </c>
      <c r="BH40" s="15" t="str">
        <f t="shared" si="15"/>
        <v/>
      </c>
      <c r="BI40" s="15" t="str">
        <f t="shared" si="15"/>
        <v/>
      </c>
      <c r="BJ40" s="17"/>
      <c r="BK40" s="14" t="s">
        <v>35</v>
      </c>
      <c r="BL40" s="15"/>
      <c r="BM40" s="15"/>
      <c r="BN40" s="15"/>
      <c r="BO40" s="15"/>
      <c r="BP40" s="15"/>
      <c r="BQ40" s="15"/>
      <c r="BR40" s="15" t="str">
        <f t="shared" si="16"/>
        <v/>
      </c>
      <c r="BS40" s="15" t="str">
        <f t="shared" si="17"/>
        <v/>
      </c>
      <c r="BT40" s="16" t="str">
        <f t="shared" si="18"/>
        <v/>
      </c>
      <c r="BU40" s="15" t="str">
        <f t="shared" si="19"/>
        <v/>
      </c>
      <c r="BV40" s="15" t="str">
        <f t="shared" si="19"/>
        <v/>
      </c>
      <c r="BW40" s="15" t="str">
        <f t="shared" si="19"/>
        <v/>
      </c>
      <c r="BX40" s="15" t="str">
        <f t="shared" si="19"/>
        <v/>
      </c>
      <c r="BY40" s="17"/>
      <c r="BZ40" s="14" t="s">
        <v>22</v>
      </c>
      <c r="CA40" s="15"/>
      <c r="CB40" s="15"/>
      <c r="CC40" s="15"/>
      <c r="CD40" s="15"/>
      <c r="CE40" s="15"/>
      <c r="CF40" s="15"/>
      <c r="CG40" s="15" t="str">
        <f t="shared" si="20"/>
        <v/>
      </c>
      <c r="CH40" s="15" t="str">
        <f t="shared" si="21"/>
        <v/>
      </c>
      <c r="CI40" s="16" t="str">
        <f t="shared" si="22"/>
        <v/>
      </c>
      <c r="CJ40" s="15" t="str">
        <f t="shared" si="23"/>
        <v/>
      </c>
      <c r="CK40" s="15" t="str">
        <f t="shared" si="23"/>
        <v/>
      </c>
      <c r="CL40" s="15" t="str">
        <f t="shared" si="23"/>
        <v/>
      </c>
      <c r="CM40" s="15" t="str">
        <f t="shared" si="23"/>
        <v/>
      </c>
      <c r="CN40" s="17"/>
      <c r="CO40" s="14" t="s">
        <v>22</v>
      </c>
      <c r="CP40" s="15"/>
      <c r="CQ40" s="15"/>
      <c r="CR40" s="15"/>
      <c r="CS40" s="15"/>
      <c r="CT40" s="15"/>
      <c r="CU40" s="15"/>
      <c r="CV40" s="15" t="str">
        <f t="shared" si="24"/>
        <v/>
      </c>
      <c r="CW40" s="15" t="str">
        <f t="shared" si="25"/>
        <v/>
      </c>
      <c r="CX40" s="16" t="str">
        <f t="shared" si="26"/>
        <v/>
      </c>
      <c r="CY40" s="15" t="str">
        <f t="shared" si="27"/>
        <v/>
      </c>
      <c r="CZ40" s="15" t="str">
        <f t="shared" si="27"/>
        <v/>
      </c>
      <c r="DA40" s="15" t="str">
        <f t="shared" si="27"/>
        <v/>
      </c>
      <c r="DB40" s="15" t="str">
        <f t="shared" si="27"/>
        <v/>
      </c>
      <c r="DC40" s="17"/>
      <c r="DD40" s="17"/>
      <c r="DE40" s="14" t="s">
        <v>31</v>
      </c>
      <c r="DF40" s="15"/>
      <c r="DG40" s="15"/>
      <c r="DH40" s="15"/>
      <c r="DI40" s="15"/>
      <c r="DJ40" s="15"/>
      <c r="DK40" s="15"/>
      <c r="DL40" s="15" t="str">
        <f t="shared" si="28"/>
        <v/>
      </c>
      <c r="DM40" s="15" t="str">
        <f t="shared" si="29"/>
        <v/>
      </c>
      <c r="DN40" s="16" t="str">
        <f t="shared" si="30"/>
        <v/>
      </c>
      <c r="DO40" s="15" t="str">
        <f t="shared" si="31"/>
        <v/>
      </c>
      <c r="DP40" s="15" t="str">
        <f t="shared" si="31"/>
        <v/>
      </c>
      <c r="DQ40" s="15" t="str">
        <f t="shared" si="31"/>
        <v/>
      </c>
      <c r="DR40" s="15" t="str">
        <f t="shared" si="31"/>
        <v/>
      </c>
      <c r="DS40" s="17"/>
      <c r="DT40" s="14" t="s">
        <v>22</v>
      </c>
      <c r="DU40" s="15"/>
      <c r="DV40" s="15"/>
      <c r="DW40" s="15"/>
      <c r="DX40" s="15"/>
      <c r="DY40" s="15"/>
      <c r="DZ40" s="15"/>
      <c r="EA40" s="15" t="str">
        <f t="shared" si="32"/>
        <v/>
      </c>
      <c r="EB40" s="15" t="str">
        <f t="shared" si="33"/>
        <v/>
      </c>
      <c r="EC40" s="16" t="str">
        <f t="shared" si="34"/>
        <v/>
      </c>
      <c r="ED40" s="15" t="str">
        <f t="shared" si="35"/>
        <v/>
      </c>
      <c r="EE40" s="15" t="str">
        <f t="shared" si="35"/>
        <v/>
      </c>
      <c r="EF40" s="15" t="str">
        <f t="shared" si="35"/>
        <v/>
      </c>
      <c r="EG40" s="15" t="str">
        <f t="shared" si="35"/>
        <v/>
      </c>
      <c r="EH40" s="17"/>
      <c r="EI40" s="150" t="s">
        <v>31</v>
      </c>
      <c r="EJ40" s="141"/>
      <c r="EK40" s="141"/>
      <c r="EL40" s="142"/>
      <c r="EM40" s="142"/>
      <c r="EN40" s="142"/>
      <c r="EO40" s="142"/>
      <c r="EP40" s="140" t="str">
        <f t="shared" si="36"/>
        <v/>
      </c>
      <c r="EQ40" s="140" t="str">
        <f t="shared" si="37"/>
        <v/>
      </c>
      <c r="ER40" s="140" t="str">
        <f t="shared" si="38"/>
        <v/>
      </c>
      <c r="ES40" s="140" t="str">
        <f t="shared" si="39"/>
        <v/>
      </c>
      <c r="ET40" s="140" t="str">
        <f t="shared" si="40"/>
        <v/>
      </c>
      <c r="EU40" s="140" t="str">
        <f t="shared" si="41"/>
        <v/>
      </c>
      <c r="EV40" s="140" t="str">
        <f t="shared" si="42"/>
        <v/>
      </c>
      <c r="EW40" s="132"/>
      <c r="EX40" s="156" t="s">
        <v>22</v>
      </c>
      <c r="EY40" s="141"/>
      <c r="EZ40" s="141"/>
      <c r="FA40" s="142"/>
      <c r="FB40" s="142"/>
      <c r="FC40" s="142"/>
      <c r="FD40" s="142"/>
      <c r="FE40" s="140" t="str">
        <f t="shared" si="43"/>
        <v/>
      </c>
      <c r="FF40" s="140" t="str">
        <f t="shared" si="44"/>
        <v/>
      </c>
      <c r="FG40" s="140" t="str">
        <f t="shared" si="45"/>
        <v/>
      </c>
      <c r="FH40" s="140" t="str">
        <f t="shared" si="59"/>
        <v/>
      </c>
      <c r="FI40" s="140" t="str">
        <f t="shared" si="60"/>
        <v/>
      </c>
      <c r="FJ40" s="140" t="str">
        <f t="shared" si="57"/>
        <v/>
      </c>
      <c r="FK40" s="140" t="str">
        <f t="shared" si="58"/>
        <v/>
      </c>
      <c r="FL40" s="132"/>
      <c r="FM40" s="156" t="s">
        <v>31</v>
      </c>
      <c r="FN40" s="141"/>
      <c r="FO40" s="141"/>
      <c r="FP40" s="142"/>
      <c r="FQ40" s="142"/>
      <c r="FR40" s="142"/>
      <c r="FS40" s="142"/>
      <c r="FT40" s="140" t="str">
        <f t="shared" si="50"/>
        <v/>
      </c>
      <c r="FU40" s="140" t="str">
        <f t="shared" si="51"/>
        <v/>
      </c>
      <c r="FV40" s="140" t="str">
        <f t="shared" si="52"/>
        <v/>
      </c>
      <c r="FW40" s="140" t="str">
        <f t="shared" si="53"/>
        <v/>
      </c>
      <c r="FX40" s="140" t="str">
        <f t="shared" si="54"/>
        <v/>
      </c>
      <c r="FY40" s="140" t="str">
        <f t="shared" si="55"/>
        <v/>
      </c>
      <c r="FZ40" s="140" t="str">
        <f t="shared" si="56"/>
        <v/>
      </c>
    </row>
    <row r="41" spans="1:182" ht="15" customHeight="1" thickBot="1">
      <c r="A41" s="20" t="s">
        <v>55</v>
      </c>
      <c r="B41" s="21">
        <f>SUM(B6:B40)</f>
        <v>95.162959999999998</v>
      </c>
      <c r="C41" s="21">
        <f t="shared" ref="C41:F41" si="61">SUM(C6:C40)</f>
        <v>960.93709999999976</v>
      </c>
      <c r="D41" s="21">
        <f t="shared" si="61"/>
        <v>108.05800000000002</v>
      </c>
      <c r="E41" s="21">
        <f t="shared" si="61"/>
        <v>1266.461</v>
      </c>
      <c r="F41" s="21">
        <f t="shared" si="61"/>
        <v>103.548</v>
      </c>
      <c r="G41" s="21">
        <f>SUM(G6:G40)</f>
        <v>1225.2109999999998</v>
      </c>
      <c r="H41" s="16">
        <f t="shared" si="0"/>
        <v>10.097805911039336</v>
      </c>
      <c r="I41" s="16">
        <f t="shared" si="1"/>
        <v>11.72019656110607</v>
      </c>
      <c r="J41" s="16">
        <f t="shared" si="2"/>
        <v>11.832299996137055</v>
      </c>
      <c r="K41" s="16">
        <f t="shared" si="3"/>
        <v>13.550482246453896</v>
      </c>
      <c r="L41" s="16">
        <f t="shared" si="3"/>
        <v>31.794370307900522</v>
      </c>
      <c r="M41" s="16">
        <f t="shared" si="3"/>
        <v>-4.1736845027670491</v>
      </c>
      <c r="N41" s="16">
        <f t="shared" si="3"/>
        <v>-3.2571077988189314</v>
      </c>
      <c r="O41" s="22"/>
      <c r="P41" s="22"/>
      <c r="Q41" s="20" t="s">
        <v>55</v>
      </c>
      <c r="R41" s="21">
        <f>SUM(R6:R40)</f>
        <v>796.50100000000009</v>
      </c>
      <c r="S41" s="21">
        <f t="shared" ref="S41:V41" si="62">SUM(S6:S40)</f>
        <v>28455.059000000005</v>
      </c>
      <c r="T41" s="21">
        <f t="shared" si="62"/>
        <v>775.99499999999978</v>
      </c>
      <c r="U41" s="21">
        <f t="shared" si="62"/>
        <v>26509.095999999998</v>
      </c>
      <c r="V41" s="21">
        <f t="shared" si="62"/>
        <v>802.56600000000014</v>
      </c>
      <c r="W41" s="21">
        <f>SUM(W6:W40)</f>
        <v>29724.548000000006</v>
      </c>
      <c r="X41" s="16">
        <f t="shared" si="4"/>
        <v>35.725076302477966</v>
      </c>
      <c r="Y41" s="16">
        <f t="shared" si="5"/>
        <v>34.161426297849864</v>
      </c>
      <c r="Z41" s="16">
        <f t="shared" si="6"/>
        <v>37.03688917796169</v>
      </c>
      <c r="AA41" s="16">
        <f t="shared" si="7"/>
        <v>-2.5745102642683824</v>
      </c>
      <c r="AB41" s="16">
        <f t="shared" si="7"/>
        <v>-6.8387241790642799</v>
      </c>
      <c r="AC41" s="16">
        <f t="shared" si="7"/>
        <v>3.4241200007732493</v>
      </c>
      <c r="AD41" s="16">
        <f t="shared" si="7"/>
        <v>12.129617698015839</v>
      </c>
      <c r="AE41" s="22"/>
      <c r="AF41" s="22"/>
      <c r="AG41" s="20" t="s">
        <v>55</v>
      </c>
      <c r="AH41" s="21">
        <f>SUM(AH6:AH40)</f>
        <v>116.00303999999998</v>
      </c>
      <c r="AI41" s="21">
        <f t="shared" ref="AI41:AL41" si="63">SUM(AI6:AI40)</f>
        <v>2220.94</v>
      </c>
      <c r="AJ41" s="21">
        <f t="shared" si="63"/>
        <v>117.63199999999999</v>
      </c>
      <c r="AK41" s="21">
        <f t="shared" si="63"/>
        <v>2483.0940000000005</v>
      </c>
      <c r="AL41" s="21">
        <f t="shared" si="63"/>
        <v>118.735</v>
      </c>
      <c r="AM41" s="21">
        <f>SUM(AM6:AM40)</f>
        <v>2585.3380000000002</v>
      </c>
      <c r="AN41" s="16">
        <f t="shared" si="8"/>
        <v>19.145532737762739</v>
      </c>
      <c r="AO41" s="16">
        <f t="shared" si="9"/>
        <v>21.109000952121878</v>
      </c>
      <c r="AP41" s="16">
        <f t="shared" si="10"/>
        <v>21.774017770665768</v>
      </c>
      <c r="AQ41" s="16">
        <f t="shared" si="11"/>
        <v>1.4042390613211573</v>
      </c>
      <c r="AR41" s="16">
        <f t="shared" si="11"/>
        <v>11.803740758417627</v>
      </c>
      <c r="AS41" s="16">
        <f t="shared" si="11"/>
        <v>0.93767002176279313</v>
      </c>
      <c r="AT41" s="16">
        <f t="shared" si="11"/>
        <v>4.1176048913170291</v>
      </c>
      <c r="AU41" s="22"/>
      <c r="AV41" s="20" t="s">
        <v>55</v>
      </c>
      <c r="AW41" s="21">
        <f>SUM(AW6:AW40)</f>
        <v>219.90348999999998</v>
      </c>
      <c r="AX41" s="21">
        <f t="shared" ref="AX41:BA41" si="64">SUM(AX6:AX40)</f>
        <v>2510.3923500000005</v>
      </c>
      <c r="AY41" s="21">
        <f t="shared" si="64"/>
        <v>235.60499999999999</v>
      </c>
      <c r="AZ41" s="21">
        <f t="shared" si="64"/>
        <v>3198.2788999999993</v>
      </c>
      <c r="BA41" s="21">
        <f t="shared" si="64"/>
        <v>268.21600000000001</v>
      </c>
      <c r="BB41" s="21">
        <f>SUM(BB6:BB40)</f>
        <v>3667.8938999999996</v>
      </c>
      <c r="BC41" s="16">
        <f t="shared" si="12"/>
        <v>11.415882258166985</v>
      </c>
      <c r="BD41" s="16">
        <f t="shared" si="13"/>
        <v>13.57474968697608</v>
      </c>
      <c r="BE41" s="16">
        <f t="shared" si="14"/>
        <v>13.675149506367999</v>
      </c>
      <c r="BF41" s="16">
        <f t="shared" si="15"/>
        <v>7.1401822681395446</v>
      </c>
      <c r="BG41" s="16">
        <f t="shared" si="15"/>
        <v>27.401555378385321</v>
      </c>
      <c r="BH41" s="16">
        <f t="shared" si="15"/>
        <v>13.841387067337289</v>
      </c>
      <c r="BI41" s="16">
        <f t="shared" si="15"/>
        <v>14.683366106689455</v>
      </c>
      <c r="BJ41" s="22"/>
      <c r="BK41" s="20" t="s">
        <v>55</v>
      </c>
      <c r="BL41" s="21">
        <f>SUM(BL6:BL40)</f>
        <v>2378.1108200000008</v>
      </c>
      <c r="BM41" s="21">
        <f t="shared" ref="BM41:BP41" si="65">SUM(BM6:BM40)</f>
        <v>16196.394480000001</v>
      </c>
      <c r="BN41" s="21">
        <f t="shared" si="65"/>
        <v>2500.0180000000005</v>
      </c>
      <c r="BO41" s="21">
        <f t="shared" si="65"/>
        <v>18002.380999999998</v>
      </c>
      <c r="BP41" s="21">
        <f t="shared" si="65"/>
        <v>2515.9689999999996</v>
      </c>
      <c r="BQ41" s="21">
        <f>SUM(BQ6:BQ40)</f>
        <v>18431.330999999998</v>
      </c>
      <c r="BR41" s="16">
        <f t="shared" si="16"/>
        <v>6.8106138468349409</v>
      </c>
      <c r="BS41" s="16">
        <f t="shared" si="17"/>
        <v>7.2009005535160124</v>
      </c>
      <c r="BT41" s="16">
        <f t="shared" si="18"/>
        <v>7.3257385126764287</v>
      </c>
      <c r="BU41" s="16">
        <f t="shared" si="19"/>
        <v>5.1262194753396582</v>
      </c>
      <c r="BV41" s="16">
        <f t="shared" si="19"/>
        <v>11.150546636969764</v>
      </c>
      <c r="BW41" s="16">
        <f t="shared" si="19"/>
        <v>0.63803540614504017</v>
      </c>
      <c r="BX41" s="16">
        <f t="shared" si="19"/>
        <v>2.3827403719541365</v>
      </c>
      <c r="BY41" s="22"/>
      <c r="BZ41" s="20" t="s">
        <v>55</v>
      </c>
      <c r="CA41" s="21">
        <f>SUM(CA6:CA40)</f>
        <v>117.35299999999997</v>
      </c>
      <c r="CB41" s="21">
        <f t="shared" ref="CB41:CE41" si="66">SUM(CB6:CB40)</f>
        <v>4457.0885000000017</v>
      </c>
      <c r="CC41" s="21">
        <f t="shared" si="66"/>
        <v>132.18300000000002</v>
      </c>
      <c r="CD41" s="21">
        <f t="shared" si="66"/>
        <v>5381.7270000000008</v>
      </c>
      <c r="CE41" s="21">
        <f t="shared" si="66"/>
        <v>133.36000000000001</v>
      </c>
      <c r="CF41" s="21">
        <f>SUM(CF6:CF40)</f>
        <v>5639.2999999999993</v>
      </c>
      <c r="CG41" s="16">
        <f t="shared" si="20"/>
        <v>37.980183719206181</v>
      </c>
      <c r="CH41" s="16">
        <f t="shared" si="21"/>
        <v>40.71421438460316</v>
      </c>
      <c r="CI41" s="16">
        <f t="shared" si="22"/>
        <v>42.286292741451703</v>
      </c>
      <c r="CJ41" s="16">
        <f t="shared" si="23"/>
        <v>12.637086397450478</v>
      </c>
      <c r="CK41" s="16">
        <f t="shared" si="23"/>
        <v>20.745347551434055</v>
      </c>
      <c r="CL41" s="16">
        <f t="shared" si="23"/>
        <v>0.89043220383861177</v>
      </c>
      <c r="CM41" s="16">
        <f t="shared" si="23"/>
        <v>4.7860658855419169</v>
      </c>
      <c r="CN41" s="22"/>
      <c r="CO41" s="20" t="s">
        <v>55</v>
      </c>
      <c r="CP41" s="21">
        <f>SUM(CP6:CP40)</f>
        <v>102.377</v>
      </c>
      <c r="CQ41" s="21">
        <f t="shared" ref="CQ41:CT41" si="67">SUM(CQ6:CQ40)</f>
        <v>1500.0310000000002</v>
      </c>
      <c r="CR41" s="21">
        <f t="shared" si="67"/>
        <v>105.16800000000001</v>
      </c>
      <c r="CS41" s="21">
        <f t="shared" si="67"/>
        <v>1570.586</v>
      </c>
      <c r="CT41" s="21">
        <f t="shared" si="67"/>
        <v>109.87600000000002</v>
      </c>
      <c r="CU41" s="21">
        <f>SUM(CU6:CU40)</f>
        <v>1736.7390000000003</v>
      </c>
      <c r="CV41" s="16">
        <f t="shared" si="24"/>
        <v>14.652031217949347</v>
      </c>
      <c r="CW41" s="16">
        <f t="shared" si="25"/>
        <v>14.934067396926821</v>
      </c>
      <c r="CX41" s="16">
        <f t="shared" si="26"/>
        <v>15.80635443590957</v>
      </c>
      <c r="CY41" s="16">
        <f t="shared" si="27"/>
        <v>2.7261982671889302</v>
      </c>
      <c r="CZ41" s="16">
        <f t="shared" si="27"/>
        <v>4.7035694595644912</v>
      </c>
      <c r="DA41" s="16">
        <f t="shared" si="27"/>
        <v>4.4766468887874753</v>
      </c>
      <c r="DB41" s="16">
        <f t="shared" si="27"/>
        <v>10.579045018865585</v>
      </c>
      <c r="DC41" s="22"/>
      <c r="DD41" s="22"/>
      <c r="DE41" s="20" t="s">
        <v>55</v>
      </c>
      <c r="DF41" s="21">
        <f>SUM(DF6:DF40)</f>
        <v>112.205</v>
      </c>
      <c r="DG41" s="21">
        <f t="shared" ref="DG41:DJ41" si="68">SUM(DG6:DG40)</f>
        <v>772.44949999999983</v>
      </c>
      <c r="DH41" s="21">
        <f t="shared" si="68"/>
        <v>113.24799999999999</v>
      </c>
      <c r="DI41" s="21">
        <f t="shared" si="68"/>
        <v>744.96254999999985</v>
      </c>
      <c r="DJ41" s="21">
        <f t="shared" si="68"/>
        <v>130.76499999999996</v>
      </c>
      <c r="DK41" s="21">
        <f>SUM(DK6:DK40)</f>
        <v>1345.7225500000002</v>
      </c>
      <c r="DL41" s="16">
        <f t="shared" si="28"/>
        <v>6.8842698631968258</v>
      </c>
      <c r="DM41" s="16">
        <f t="shared" si="29"/>
        <v>6.5781519320429496</v>
      </c>
      <c r="DN41" s="16">
        <f t="shared" si="30"/>
        <v>10.291152449049827</v>
      </c>
      <c r="DO41" s="16">
        <f t="shared" si="31"/>
        <v>0.92954859409116553</v>
      </c>
      <c r="DP41" s="16">
        <f t="shared" si="31"/>
        <v>-3.5584138510025558</v>
      </c>
      <c r="DQ41" s="16">
        <f t="shared" si="31"/>
        <v>15.467822831308251</v>
      </c>
      <c r="DR41" s="16">
        <f t="shared" si="31"/>
        <v>80.642979972617482</v>
      </c>
      <c r="DS41" s="22"/>
      <c r="DT41" s="20" t="s">
        <v>55</v>
      </c>
      <c r="DU41" s="21">
        <f>SUM(DU6:DU40)</f>
        <v>163.35</v>
      </c>
      <c r="DV41" s="21">
        <f t="shared" ref="DV41:DY41" si="69">SUM(DV6:DV40)</f>
        <v>1425.7959999999998</v>
      </c>
      <c r="DW41" s="21">
        <f t="shared" si="69"/>
        <v>163.88399999999999</v>
      </c>
      <c r="DX41" s="21">
        <f t="shared" si="69"/>
        <v>1495.0349999999999</v>
      </c>
      <c r="DY41" s="21">
        <f t="shared" si="69"/>
        <v>176.96699999999996</v>
      </c>
      <c r="DZ41" s="21">
        <f>SUM(DZ6:DZ40)</f>
        <v>1744.2949999999998</v>
      </c>
      <c r="EA41" s="16">
        <f t="shared" si="32"/>
        <v>8.7284726048362398</v>
      </c>
      <c r="EB41" s="16">
        <f t="shared" si="33"/>
        <v>9.1225195870249696</v>
      </c>
      <c r="EC41" s="16">
        <f t="shared" si="34"/>
        <v>9.8566116846643741</v>
      </c>
      <c r="ED41" s="16">
        <f t="shared" si="35"/>
        <v>0.32690541781450372</v>
      </c>
      <c r="EE41" s="16">
        <f t="shared" si="35"/>
        <v>4.8561645565003717</v>
      </c>
      <c r="EF41" s="16">
        <f t="shared" si="35"/>
        <v>7.9830855971296595</v>
      </c>
      <c r="EG41" s="16">
        <f t="shared" si="35"/>
        <v>16.672519372456165</v>
      </c>
      <c r="EH41" s="22"/>
      <c r="EI41" s="151"/>
      <c r="EJ41" s="140"/>
      <c r="EK41" s="140"/>
      <c r="EL41" s="140"/>
      <c r="EM41" s="140"/>
      <c r="EN41" s="142"/>
      <c r="EO41" s="142"/>
      <c r="EP41" s="140"/>
      <c r="EQ41" s="140"/>
      <c r="ER41" s="140"/>
      <c r="ES41" s="140"/>
      <c r="ET41" s="140"/>
      <c r="EU41" s="140"/>
      <c r="EV41" s="140"/>
      <c r="EW41" s="132"/>
      <c r="EX41" s="156"/>
      <c r="EY41" s="141"/>
      <c r="EZ41" s="141"/>
      <c r="FA41" s="142"/>
      <c r="FB41" s="142"/>
      <c r="FC41" s="142"/>
      <c r="FD41" s="142"/>
      <c r="FE41" s="140"/>
      <c r="FF41" s="140"/>
      <c r="FG41" s="140"/>
      <c r="FH41" s="140"/>
      <c r="FI41" s="140"/>
      <c r="FJ41" s="140"/>
      <c r="FK41" s="140"/>
      <c r="FL41" s="132"/>
      <c r="FM41" s="156"/>
      <c r="FN41" s="141"/>
      <c r="FO41" s="141"/>
      <c r="FP41" s="142"/>
      <c r="FQ41" s="142"/>
      <c r="FR41" s="142"/>
      <c r="FS41" s="142"/>
      <c r="FT41" s="140"/>
      <c r="FU41" s="140"/>
      <c r="FV41" s="140"/>
      <c r="FW41" s="140"/>
      <c r="FX41" s="140"/>
      <c r="FY41" s="140"/>
      <c r="FZ41" s="140"/>
    </row>
    <row r="42" spans="1:182" ht="13.5" thickBot="1">
      <c r="EI42" s="143" t="s">
        <v>67</v>
      </c>
      <c r="EJ42" s="152">
        <f t="shared" ref="EJ42:EO42" si="70">SUM(EJ6:EJ41)</f>
        <v>233.95100000000002</v>
      </c>
      <c r="EK42" s="152">
        <f t="shared" si="70"/>
        <v>2272.1119999999996</v>
      </c>
      <c r="EL42" s="152">
        <f t="shared" si="70"/>
        <v>255.20699999999999</v>
      </c>
      <c r="EM42" s="152">
        <f t="shared" si="70"/>
        <v>2523.509</v>
      </c>
      <c r="EN42" s="152">
        <f t="shared" si="70"/>
        <v>286.41400000000004</v>
      </c>
      <c r="EO42" s="152">
        <f t="shared" si="70"/>
        <v>2835.018</v>
      </c>
      <c r="EP42" s="153">
        <f>IFERROR(EK42/EJ42,"")</f>
        <v>9.7119140332804701</v>
      </c>
      <c r="EQ42" s="153">
        <f>IFERROR(EM42/EL42,"")</f>
        <v>9.8880869255153669</v>
      </c>
      <c r="ER42" s="153">
        <f>IFERROR(EO42/EN42,"")</f>
        <v>9.8983220093989797</v>
      </c>
      <c r="ES42" s="153">
        <f>IFERROR((EL42-EJ42)/EJ42*100,"")</f>
        <v>9.0856632371735824</v>
      </c>
      <c r="ET42" s="153">
        <f>IFERROR((EM42-EK42)/EK42*100,"")</f>
        <v>11.064463371523958</v>
      </c>
      <c r="EU42" s="153">
        <f>IFERROR((EN42-EL42)/EL42*100,"")</f>
        <v>12.228112865242744</v>
      </c>
      <c r="EV42" s="154">
        <f>IFERROR((EO42-EM42)/EM42*100,"")</f>
        <v>12.344279334846835</v>
      </c>
      <c r="EW42" s="145"/>
      <c r="EX42" s="156" t="s">
        <v>67</v>
      </c>
      <c r="EY42" s="159">
        <f t="shared" ref="EY42:FD42" si="71">SUM(EY6:EY41)</f>
        <v>329.072</v>
      </c>
      <c r="EZ42" s="159">
        <f t="shared" si="71"/>
        <v>3128.4769999999999</v>
      </c>
      <c r="FA42" s="159">
        <f t="shared" si="71"/>
        <v>311.17599999999999</v>
      </c>
      <c r="FB42" s="159">
        <f t="shared" si="71"/>
        <v>2906.3079999999991</v>
      </c>
      <c r="FC42" s="159">
        <f t="shared" si="71"/>
        <v>329.96899999999994</v>
      </c>
      <c r="FD42" s="159">
        <f t="shared" si="71"/>
        <v>3431.4129999999996</v>
      </c>
      <c r="FE42" s="160">
        <f>IFERROR(EZ42/EY42,"")</f>
        <v>9.5069680799338734</v>
      </c>
      <c r="FF42" s="160">
        <f>IFERROR(FB42/FA42,"")</f>
        <v>9.339756279404579</v>
      </c>
      <c r="FG42" s="160">
        <f>IFERROR(FD42/FC42,"")</f>
        <v>10.399198106488791</v>
      </c>
      <c r="FH42" s="160">
        <f>IFERROR((FA42-EY42)/EY42*100,"")</f>
        <v>-5.4383235279817228</v>
      </c>
      <c r="FI42" s="160">
        <f>IFERROR((FB42-EZ42)/EZ42*100,"")</f>
        <v>-7.1015065797191665</v>
      </c>
      <c r="FJ42" s="160">
        <f>IFERROR((FC42-FA42)/FA42*100,"")</f>
        <v>6.0393475075198442</v>
      </c>
      <c r="FK42" s="160">
        <f>IFERROR((FD42-FB42)/FB42*100,"")</f>
        <v>18.067768453997328</v>
      </c>
      <c r="FL42" s="145"/>
      <c r="FM42" s="156" t="s">
        <v>67</v>
      </c>
      <c r="FN42" s="159">
        <f t="shared" ref="FN42:FS42" si="72">SUM(FN6:FN41)</f>
        <v>161.65600000000001</v>
      </c>
      <c r="FO42" s="159">
        <f t="shared" si="72"/>
        <v>1231.855</v>
      </c>
      <c r="FP42" s="159">
        <f t="shared" si="72"/>
        <v>323.15399999999994</v>
      </c>
      <c r="FQ42" s="159">
        <f t="shared" si="72"/>
        <v>3519.9080000000004</v>
      </c>
      <c r="FR42" s="159">
        <f t="shared" si="72"/>
        <v>334.93899999999996</v>
      </c>
      <c r="FS42" s="159">
        <f t="shared" si="72"/>
        <v>3886.1979999999994</v>
      </c>
      <c r="FT42" s="160">
        <f>IFERROR(FO42/FN42,"")</f>
        <v>7.6202244271786999</v>
      </c>
      <c r="FU42" s="160">
        <f>IFERROR(FQ42/FP42,"")</f>
        <v>10.892354728705202</v>
      </c>
      <c r="FV42" s="160">
        <f>IFERROR(FS42/FR42,"")</f>
        <v>11.602703775911435</v>
      </c>
      <c r="FW42" s="160">
        <f>IFERROR((FP42-FN42)/FN42*100,"")</f>
        <v>99.902261592517405</v>
      </c>
      <c r="FX42" s="160">
        <f>IFERROR((FQ42-FO42)/FO42*100,"")</f>
        <v>185.74044834822283</v>
      </c>
      <c r="FY42" s="160">
        <f>IFERROR((FR42-FP42)/FP42*100,"")</f>
        <v>3.6468680567160017</v>
      </c>
      <c r="FZ42" s="160">
        <f>IFERROR((FS42-FQ42)/FQ42*100,"")</f>
        <v>10.40623789030847</v>
      </c>
    </row>
    <row r="43" spans="1:182" ht="15"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 s="146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</row>
    <row r="44" spans="1:182" ht="15.75">
      <c r="A44" s="188"/>
      <c r="B44" s="195" t="s">
        <v>81</v>
      </c>
      <c r="C44" s="195"/>
      <c r="D44" s="195"/>
      <c r="E44" s="195"/>
      <c r="F44" s="195"/>
    </row>
    <row r="45" spans="1:182" ht="15.75">
      <c r="A45" s="189"/>
      <c r="B45" s="195" t="s">
        <v>82</v>
      </c>
      <c r="C45" s="195"/>
      <c r="D45" s="195"/>
      <c r="E45" s="195"/>
      <c r="F45" s="195"/>
    </row>
    <row r="46" spans="1:182" ht="15.75">
      <c r="A46" s="190"/>
      <c r="B46" s="195" t="s">
        <v>83</v>
      </c>
      <c r="C46" s="195"/>
      <c r="D46" s="195"/>
      <c r="E46" s="195"/>
      <c r="F46" s="195"/>
    </row>
    <row r="47" spans="1:182" ht="15.75">
      <c r="A47" s="191"/>
      <c r="B47" s="195" t="s">
        <v>84</v>
      </c>
      <c r="C47" s="195"/>
      <c r="D47" s="195"/>
      <c r="E47" s="195"/>
      <c r="F47" s="195"/>
    </row>
    <row r="48" spans="1:182" ht="15.75">
      <c r="A48" s="192"/>
      <c r="B48" s="195" t="s">
        <v>85</v>
      </c>
      <c r="C48" s="195"/>
      <c r="D48" s="195"/>
      <c r="E48" s="195"/>
      <c r="F48" s="195"/>
      <c r="G48" s="195"/>
    </row>
  </sheetData>
  <mergeCells count="119">
    <mergeCell ref="H5:J5"/>
    <mergeCell ref="X5:Z5"/>
    <mergeCell ref="AN5:AP5"/>
    <mergeCell ref="BC5:BE5"/>
    <mergeCell ref="DJ4:DK4"/>
    <mergeCell ref="DO4:DP4"/>
    <mergeCell ref="DQ4:DR4"/>
    <mergeCell ref="CJ4:CK4"/>
    <mergeCell ref="DL5:DN5"/>
    <mergeCell ref="ED4:EE4"/>
    <mergeCell ref="CL4:CM4"/>
    <mergeCell ref="DU4:DV4"/>
    <mergeCell ref="CY4:CZ4"/>
    <mergeCell ref="DA4:DB4"/>
    <mergeCell ref="CP4:CQ4"/>
    <mergeCell ref="CR4:CS4"/>
    <mergeCell ref="CT4:CU4"/>
    <mergeCell ref="BR5:BT5"/>
    <mergeCell ref="CG5:CI5"/>
    <mergeCell ref="DF3:DR3"/>
    <mergeCell ref="DU3:EG3"/>
    <mergeCell ref="CA3:CM3"/>
    <mergeCell ref="K4:L4"/>
    <mergeCell ref="M4:N4"/>
    <mergeCell ref="AL4:AM4"/>
    <mergeCell ref="BL4:BM4"/>
    <mergeCell ref="BN4:BO4"/>
    <mergeCell ref="BH4:BI4"/>
    <mergeCell ref="AQ4:AR4"/>
    <mergeCell ref="AS4:AT4"/>
    <mergeCell ref="AW4:AX4"/>
    <mergeCell ref="AY4:AZ4"/>
    <mergeCell ref="BA4:BB4"/>
    <mergeCell ref="BF4:BG4"/>
    <mergeCell ref="CE4:CF4"/>
    <mergeCell ref="BP4:BQ4"/>
    <mergeCell ref="BU4:BV4"/>
    <mergeCell ref="BW4:BX4"/>
    <mergeCell ref="CA4:CB4"/>
    <mergeCell ref="CC4:CD4"/>
    <mergeCell ref="EF4:EG4"/>
    <mergeCell ref="DF4:DG4"/>
    <mergeCell ref="DH4:DI4"/>
    <mergeCell ref="Q1:Z1"/>
    <mergeCell ref="CZ2:DB2"/>
    <mergeCell ref="BV2:BX2"/>
    <mergeCell ref="CK2:CM2"/>
    <mergeCell ref="AB1:AD1"/>
    <mergeCell ref="AH3:AT3"/>
    <mergeCell ref="AW3:BI3"/>
    <mergeCell ref="BL3:BX3"/>
    <mergeCell ref="B3:N3"/>
    <mergeCell ref="R3:AD3"/>
    <mergeCell ref="CP3:DB3"/>
    <mergeCell ref="AB2:AD2"/>
    <mergeCell ref="A1:J1"/>
    <mergeCell ref="L1:N1"/>
    <mergeCell ref="AR2:AT2"/>
    <mergeCell ref="BG2:BI2"/>
    <mergeCell ref="L2:N2"/>
    <mergeCell ref="DE1:DN1"/>
    <mergeCell ref="BK1:BT1"/>
    <mergeCell ref="BV1:BX1"/>
    <mergeCell ref="BZ1:CI1"/>
    <mergeCell ref="CK1:CM1"/>
    <mergeCell ref="AG1:AP1"/>
    <mergeCell ref="AR1:AT1"/>
    <mergeCell ref="AV1:BE1"/>
    <mergeCell ref="BG1:BI1"/>
    <mergeCell ref="CO1:CX1"/>
    <mergeCell ref="CZ1:DB1"/>
    <mergeCell ref="DP1:DR1"/>
    <mergeCell ref="DT1:EC1"/>
    <mergeCell ref="FT5:FV5"/>
    <mergeCell ref="FR4:FS4"/>
    <mergeCell ref="EJ3:EV3"/>
    <mergeCell ref="EY3:FK3"/>
    <mergeCell ref="FN3:FZ3"/>
    <mergeCell ref="FY4:FZ4"/>
    <mergeCell ref="EJ4:EK4"/>
    <mergeCell ref="EL4:EM4"/>
    <mergeCell ref="EN4:EO4"/>
    <mergeCell ref="EI1:ER1"/>
    <mergeCell ref="EX1:FG1"/>
    <mergeCell ref="FM1:FV1"/>
    <mergeCell ref="EE1:EG1"/>
    <mergeCell ref="DP2:DR2"/>
    <mergeCell ref="EE2:EG2"/>
    <mergeCell ref="FW4:FX4"/>
    <mergeCell ref="EY4:EZ4"/>
    <mergeCell ref="FA4:FB4"/>
    <mergeCell ref="FC4:FD4"/>
    <mergeCell ref="EP5:ER5"/>
    <mergeCell ref="FE5:FG5"/>
    <mergeCell ref="FH4:FI4"/>
    <mergeCell ref="B48:G48"/>
    <mergeCell ref="FJ4:FK4"/>
    <mergeCell ref="FN4:FO4"/>
    <mergeCell ref="FP4:FQ4"/>
    <mergeCell ref="ES4:ET4"/>
    <mergeCell ref="EU4:EV4"/>
    <mergeCell ref="B44:F44"/>
    <mergeCell ref="B45:F45"/>
    <mergeCell ref="B46:F46"/>
    <mergeCell ref="B47:F47"/>
    <mergeCell ref="EA5:EC5"/>
    <mergeCell ref="CV5:CX5"/>
    <mergeCell ref="B4:C4"/>
    <mergeCell ref="D4:E4"/>
    <mergeCell ref="F4:G4"/>
    <mergeCell ref="AH4:AI4"/>
    <mergeCell ref="AJ4:AK4"/>
    <mergeCell ref="R4:S4"/>
    <mergeCell ref="T4:U4"/>
    <mergeCell ref="V4:W4"/>
    <mergeCell ref="AA4:AB4"/>
    <mergeCell ref="AC4:AD4"/>
    <mergeCell ref="DW4:DX4"/>
    <mergeCell ref="DY4:DZ4"/>
  </mergeCells>
  <pageMargins left="0.49" right="0.19" top="0.28000000000000003" bottom="0.21" header="0.23" footer="0.16"/>
  <pageSetup pageOrder="overThenDown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U48"/>
  <sheetViews>
    <sheetView topLeftCell="AB4" workbookViewId="0">
      <selection activeCell="A44" sqref="A44:G48"/>
    </sheetView>
  </sheetViews>
  <sheetFormatPr defaultColWidth="7.5703125" defaultRowHeight="12.75"/>
  <cols>
    <col min="1" max="1" width="20.5703125" style="38" bestFit="1" customWidth="1"/>
    <col min="2" max="7" width="10.28515625" style="38" customWidth="1"/>
    <col min="8" max="9" width="9" style="38" customWidth="1"/>
    <col min="10" max="10" width="8.42578125" style="45" bestFit="1" customWidth="1"/>
    <col min="11" max="11" width="6.85546875" style="38" bestFit="1" customWidth="1"/>
    <col min="12" max="13" width="7.5703125" style="38" bestFit="1" customWidth="1"/>
    <col min="14" max="15" width="8.7109375" style="41" customWidth="1"/>
    <col min="16" max="16" width="20.5703125" style="38" bestFit="1" customWidth="1"/>
    <col min="17" max="22" width="11" style="38" customWidth="1"/>
    <col min="23" max="24" width="7.7109375" style="38" customWidth="1"/>
    <col min="25" max="25" width="7.7109375" style="45" customWidth="1"/>
    <col min="26" max="27" width="6.42578125" style="38" bestFit="1" customWidth="1"/>
    <col min="28" max="28" width="7" style="38" customWidth="1"/>
    <col min="29" max="29" width="7" style="41" customWidth="1"/>
    <col min="30" max="30" width="7.5703125" style="41"/>
    <col min="31" max="31" width="20.5703125" style="38" bestFit="1" customWidth="1"/>
    <col min="32" max="39" width="9.28515625" style="38" customWidth="1"/>
    <col min="40" max="40" width="9.28515625" style="45" customWidth="1"/>
    <col min="41" max="42" width="7" style="38" bestFit="1" customWidth="1"/>
    <col min="43" max="43" width="6.42578125" style="38" bestFit="1" customWidth="1"/>
    <col min="44" max="44" width="6.42578125" style="41" bestFit="1" customWidth="1"/>
    <col min="45" max="45" width="8.140625" style="41" customWidth="1"/>
    <col min="46" max="46" width="22" style="38" customWidth="1"/>
    <col min="47" max="54" width="9" style="38" customWidth="1"/>
    <col min="55" max="55" width="9" style="45" customWidth="1"/>
    <col min="56" max="58" width="9" style="38" customWidth="1"/>
    <col min="59" max="59" width="9" style="41" customWidth="1"/>
    <col min="60" max="60" width="7.5703125" style="41"/>
    <col min="61" max="61" width="20.5703125" style="38" bestFit="1" customWidth="1"/>
    <col min="62" max="62" width="7.140625" style="38" bestFit="1" customWidth="1"/>
    <col min="63" max="63" width="8.28515625" style="38" bestFit="1" customWidth="1"/>
    <col min="64" max="64" width="7.140625" style="38" bestFit="1" customWidth="1"/>
    <col min="65" max="65" width="8.28515625" style="38" bestFit="1" customWidth="1"/>
    <col min="66" max="66" width="7.140625" style="38" bestFit="1" customWidth="1"/>
    <col min="67" max="67" width="8.28515625" style="38" bestFit="1" customWidth="1"/>
    <col min="68" max="69" width="8.7109375" style="38" customWidth="1"/>
    <col min="70" max="70" width="8.7109375" style="45" customWidth="1"/>
    <col min="71" max="72" width="6" style="38" bestFit="1" customWidth="1"/>
    <col min="73" max="73" width="6.42578125" style="38" bestFit="1" customWidth="1"/>
    <col min="74" max="74" width="6.42578125" style="41" bestFit="1" customWidth="1"/>
    <col min="75" max="75" width="7.5703125" style="41"/>
    <col min="76" max="76" width="20.5703125" style="38" bestFit="1" customWidth="1"/>
    <col min="77" max="77" width="8.28515625" style="38" bestFit="1" customWidth="1"/>
    <col min="78" max="78" width="9.42578125" style="38" bestFit="1" customWidth="1"/>
    <col min="79" max="79" width="8.28515625" style="38" bestFit="1" customWidth="1"/>
    <col min="80" max="80" width="9.42578125" style="38" bestFit="1" customWidth="1"/>
    <col min="81" max="81" width="8.28515625" style="38" bestFit="1" customWidth="1"/>
    <col min="82" max="82" width="9.42578125" style="38" bestFit="1" customWidth="1"/>
    <col min="83" max="84" width="9.42578125" style="38" customWidth="1"/>
    <col min="85" max="85" width="9.42578125" style="45" customWidth="1"/>
    <col min="86" max="88" width="9.42578125" style="38" customWidth="1"/>
    <col min="89" max="89" width="9.42578125" style="41" customWidth="1"/>
    <col min="90" max="90" width="7.5703125" style="41"/>
    <col min="91" max="91" width="20.5703125" style="38" bestFit="1" customWidth="1"/>
    <col min="92" max="92" width="7.140625" style="38" bestFit="1" customWidth="1"/>
    <col min="93" max="93" width="8.28515625" style="38" bestFit="1" customWidth="1"/>
    <col min="94" max="94" width="7.140625" style="38" bestFit="1" customWidth="1"/>
    <col min="95" max="95" width="8.28515625" style="38" bestFit="1" customWidth="1"/>
    <col min="96" max="96" width="7.140625" style="38" bestFit="1" customWidth="1"/>
    <col min="97" max="97" width="8.28515625" style="38" bestFit="1" customWidth="1"/>
    <col min="98" max="99" width="8.5703125" style="38" customWidth="1"/>
    <col min="100" max="100" width="8.5703125" style="45" customWidth="1"/>
    <col min="101" max="103" width="8.5703125" style="38" customWidth="1"/>
    <col min="104" max="104" width="8.5703125" style="41" customWidth="1"/>
    <col min="105" max="105" width="7.5703125" style="41"/>
    <col min="106" max="106" width="20.5703125" style="38" bestFit="1" customWidth="1"/>
    <col min="107" max="107" width="8.28515625" style="38" bestFit="1" customWidth="1"/>
    <col min="108" max="108" width="9.42578125" style="38" bestFit="1" customWidth="1"/>
    <col min="109" max="109" width="8.28515625" style="38" bestFit="1" customWidth="1"/>
    <col min="110" max="110" width="9.42578125" style="38" bestFit="1" customWidth="1"/>
    <col min="111" max="111" width="8.28515625" style="38" bestFit="1" customWidth="1"/>
    <col min="112" max="112" width="9.42578125" style="38" bestFit="1" customWidth="1"/>
    <col min="113" max="114" width="9" style="38" customWidth="1"/>
    <col min="115" max="115" width="9" style="45" customWidth="1"/>
    <col min="116" max="118" width="9" style="38" customWidth="1"/>
    <col min="119" max="119" width="9" style="41" customWidth="1"/>
    <col min="120" max="120" width="7.5703125" style="41"/>
    <col min="121" max="121" width="20.5703125" style="38" bestFit="1" customWidth="1"/>
    <col min="122" max="122" width="7.140625" style="38" bestFit="1" customWidth="1"/>
    <col min="123" max="123" width="8.28515625" style="38" bestFit="1" customWidth="1"/>
    <col min="124" max="124" width="7.140625" style="38" bestFit="1" customWidth="1"/>
    <col min="125" max="125" width="8.28515625" style="38" bestFit="1" customWidth="1"/>
    <col min="126" max="126" width="7.140625" style="38" bestFit="1" customWidth="1"/>
    <col min="127" max="127" width="8.28515625" style="38" bestFit="1" customWidth="1"/>
    <col min="128" max="129" width="8" style="38" customWidth="1"/>
    <col min="130" max="130" width="8" style="45" customWidth="1"/>
    <col min="131" max="133" width="8" style="38" customWidth="1"/>
    <col min="134" max="134" width="8" style="41" customWidth="1"/>
    <col min="135" max="135" width="7.5703125" style="41"/>
    <col min="136" max="136" width="20.5703125" style="38" bestFit="1" customWidth="1"/>
    <col min="137" max="142" width="10" style="38" customWidth="1"/>
    <col min="143" max="144" width="9.85546875" style="38" customWidth="1"/>
    <col min="145" max="145" width="9.85546875" style="45" customWidth="1"/>
    <col min="146" max="148" width="10.85546875" style="38" customWidth="1"/>
    <col min="149" max="149" width="10.85546875" style="41" customWidth="1"/>
    <col min="150" max="16384" width="7.5703125" style="41"/>
  </cols>
  <sheetData>
    <row r="1" spans="1:151" s="4" customFormat="1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1"/>
      <c r="L1" s="197" t="s">
        <v>0</v>
      </c>
      <c r="M1" s="197"/>
      <c r="N1" s="197"/>
      <c r="O1" s="2"/>
      <c r="P1" s="198" t="s">
        <v>80</v>
      </c>
      <c r="Q1" s="198"/>
      <c r="R1" s="198"/>
      <c r="S1" s="198"/>
      <c r="T1" s="198"/>
      <c r="U1" s="198"/>
      <c r="V1" s="198"/>
      <c r="W1" s="198"/>
      <c r="X1" s="198"/>
      <c r="Y1" s="198"/>
      <c r="Z1" s="1"/>
      <c r="AA1" s="197" t="s">
        <v>0</v>
      </c>
      <c r="AB1" s="197"/>
      <c r="AC1" s="197"/>
      <c r="AD1" s="3"/>
      <c r="AE1" s="198" t="s">
        <v>80</v>
      </c>
      <c r="AF1" s="198"/>
      <c r="AG1" s="198"/>
      <c r="AH1" s="198"/>
      <c r="AI1" s="198"/>
      <c r="AJ1" s="198"/>
      <c r="AK1" s="198"/>
      <c r="AL1" s="198"/>
      <c r="AM1" s="198"/>
      <c r="AN1" s="198"/>
      <c r="AO1" s="1"/>
      <c r="AP1" s="197" t="s">
        <v>0</v>
      </c>
      <c r="AQ1" s="197"/>
      <c r="AR1" s="197"/>
      <c r="AS1" s="3"/>
      <c r="AT1" s="198" t="s">
        <v>80</v>
      </c>
      <c r="AU1" s="198"/>
      <c r="AV1" s="198"/>
      <c r="AW1" s="198"/>
      <c r="AX1" s="198"/>
      <c r="AY1" s="198"/>
      <c r="AZ1" s="198"/>
      <c r="BA1" s="198"/>
      <c r="BB1" s="198"/>
      <c r="BC1" s="198"/>
      <c r="BD1" s="1"/>
      <c r="BE1" s="197" t="s">
        <v>0</v>
      </c>
      <c r="BF1" s="197"/>
      <c r="BG1" s="197"/>
      <c r="BH1" s="3"/>
      <c r="BI1" s="198" t="s">
        <v>80</v>
      </c>
      <c r="BJ1" s="198"/>
      <c r="BK1" s="198"/>
      <c r="BL1" s="198"/>
      <c r="BM1" s="198"/>
      <c r="BN1" s="198"/>
      <c r="BO1" s="198"/>
      <c r="BP1" s="198"/>
      <c r="BQ1" s="198"/>
      <c r="BR1" s="198"/>
      <c r="BS1" s="1"/>
      <c r="BT1" s="197" t="s">
        <v>0</v>
      </c>
      <c r="BU1" s="197"/>
      <c r="BV1" s="197"/>
      <c r="BW1" s="3"/>
      <c r="BX1" s="198" t="s">
        <v>80</v>
      </c>
      <c r="BY1" s="198"/>
      <c r="BZ1" s="198"/>
      <c r="CA1" s="198"/>
      <c r="CB1" s="198"/>
      <c r="CC1" s="198"/>
      <c r="CD1" s="198"/>
      <c r="CE1" s="198"/>
      <c r="CF1" s="198"/>
      <c r="CG1" s="198"/>
      <c r="CH1" s="1"/>
      <c r="CI1" s="197" t="s">
        <v>0</v>
      </c>
      <c r="CJ1" s="197"/>
      <c r="CK1" s="197"/>
      <c r="CL1" s="3"/>
      <c r="CM1" s="198" t="s">
        <v>80</v>
      </c>
      <c r="CN1" s="198"/>
      <c r="CO1" s="198"/>
      <c r="CP1" s="198"/>
      <c r="CQ1" s="198"/>
      <c r="CR1" s="198"/>
      <c r="CS1" s="198"/>
      <c r="CT1" s="198"/>
      <c r="CU1" s="198"/>
      <c r="CV1" s="198"/>
      <c r="CW1" s="1"/>
      <c r="CX1" s="197" t="s">
        <v>0</v>
      </c>
      <c r="CY1" s="197"/>
      <c r="CZ1" s="197"/>
      <c r="DA1" s="3"/>
      <c r="DB1" s="198" t="s">
        <v>80</v>
      </c>
      <c r="DC1" s="198"/>
      <c r="DD1" s="198"/>
      <c r="DE1" s="198"/>
      <c r="DF1" s="198"/>
      <c r="DG1" s="198"/>
      <c r="DH1" s="198"/>
      <c r="DI1" s="198"/>
      <c r="DJ1" s="198"/>
      <c r="DK1" s="198"/>
      <c r="DL1" s="1"/>
      <c r="DM1" s="197" t="s">
        <v>0</v>
      </c>
      <c r="DN1" s="197"/>
      <c r="DO1" s="197"/>
      <c r="DP1" s="3"/>
      <c r="DQ1" s="198" t="s">
        <v>80</v>
      </c>
      <c r="DR1" s="198"/>
      <c r="DS1" s="198"/>
      <c r="DT1" s="198"/>
      <c r="DU1" s="198"/>
      <c r="DV1" s="198"/>
      <c r="DW1" s="198"/>
      <c r="DX1" s="198"/>
      <c r="DY1" s="198"/>
      <c r="DZ1" s="198"/>
      <c r="EA1" s="1"/>
      <c r="EB1" s="197" t="s">
        <v>0</v>
      </c>
      <c r="EC1" s="197"/>
      <c r="ED1" s="197"/>
      <c r="EE1" s="3"/>
      <c r="EF1" s="198" t="s">
        <v>80</v>
      </c>
      <c r="EG1" s="198"/>
      <c r="EH1" s="198"/>
      <c r="EI1" s="198"/>
      <c r="EJ1" s="198"/>
      <c r="EK1" s="198"/>
      <c r="EL1" s="198"/>
      <c r="EM1" s="198"/>
      <c r="EN1" s="198"/>
      <c r="EO1" s="198"/>
      <c r="EP1" s="1"/>
      <c r="EQ1" s="197" t="s">
        <v>0</v>
      </c>
      <c r="ER1" s="197"/>
      <c r="ES1" s="197"/>
      <c r="ET1" s="3"/>
      <c r="EU1" s="3"/>
    </row>
    <row r="2" spans="1:151" s="4" customForma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197" t="s">
        <v>1</v>
      </c>
      <c r="M2" s="197"/>
      <c r="N2" s="197"/>
      <c r="O2" s="2"/>
      <c r="P2" s="5"/>
      <c r="Q2" s="6"/>
      <c r="R2" s="5"/>
      <c r="S2" s="5"/>
      <c r="T2" s="5"/>
      <c r="U2" s="5"/>
      <c r="V2" s="5"/>
      <c r="W2" s="5"/>
      <c r="X2" s="5"/>
      <c r="Y2" s="5"/>
      <c r="Z2" s="5"/>
      <c r="AA2" s="197" t="s">
        <v>1</v>
      </c>
      <c r="AB2" s="197"/>
      <c r="AC2" s="197"/>
      <c r="AD2" s="3"/>
      <c r="AE2" s="5"/>
      <c r="AF2" s="6"/>
      <c r="AG2" s="5"/>
      <c r="AH2" s="5"/>
      <c r="AI2" s="5"/>
      <c r="AJ2" s="5"/>
      <c r="AK2" s="5"/>
      <c r="AL2" s="5"/>
      <c r="AM2" s="5"/>
      <c r="AN2" s="5"/>
      <c r="AO2" s="5"/>
      <c r="AP2" s="197" t="s">
        <v>1</v>
      </c>
      <c r="AQ2" s="197"/>
      <c r="AR2" s="197"/>
      <c r="AS2" s="3"/>
      <c r="AT2" s="5"/>
      <c r="AU2" s="6"/>
      <c r="AV2" s="5"/>
      <c r="AW2" s="5"/>
      <c r="AX2" s="5"/>
      <c r="AY2" s="5"/>
      <c r="AZ2" s="5"/>
      <c r="BA2" s="5"/>
      <c r="BB2" s="5"/>
      <c r="BC2" s="5"/>
      <c r="BD2" s="5"/>
      <c r="BE2" s="197" t="s">
        <v>1</v>
      </c>
      <c r="BF2" s="197"/>
      <c r="BG2" s="197"/>
      <c r="BH2" s="3"/>
      <c r="BI2" s="5"/>
      <c r="BJ2" s="6"/>
      <c r="BK2" s="5"/>
      <c r="BL2" s="5"/>
      <c r="BM2" s="5"/>
      <c r="BN2" s="5"/>
      <c r="BO2" s="5"/>
      <c r="BP2" s="5"/>
      <c r="BQ2" s="5"/>
      <c r="BR2" s="5"/>
      <c r="BS2" s="5"/>
      <c r="BT2" s="197" t="s">
        <v>1</v>
      </c>
      <c r="BU2" s="197"/>
      <c r="BV2" s="197"/>
      <c r="BW2" s="3"/>
      <c r="BX2" s="5"/>
      <c r="BY2" s="6"/>
      <c r="BZ2" s="5"/>
      <c r="CA2" s="5"/>
      <c r="CB2" s="5"/>
      <c r="CC2" s="5"/>
      <c r="CD2" s="5"/>
      <c r="CE2" s="5"/>
      <c r="CF2" s="5"/>
      <c r="CG2" s="5"/>
      <c r="CH2" s="5"/>
      <c r="CI2" s="197" t="s">
        <v>1</v>
      </c>
      <c r="CJ2" s="197"/>
      <c r="CK2" s="197"/>
      <c r="CL2" s="3"/>
      <c r="CM2" s="5"/>
      <c r="CN2" s="6"/>
      <c r="CO2" s="5"/>
      <c r="CP2" s="5"/>
      <c r="CQ2" s="5"/>
      <c r="CR2" s="5"/>
      <c r="CS2" s="5"/>
      <c r="CT2" s="5"/>
      <c r="CU2" s="5"/>
      <c r="CV2" s="5"/>
      <c r="CW2" s="5"/>
      <c r="CX2" s="197" t="s">
        <v>1</v>
      </c>
      <c r="CY2" s="197"/>
      <c r="CZ2" s="197"/>
      <c r="DA2" s="3"/>
      <c r="DB2" s="5"/>
      <c r="DC2" s="6"/>
      <c r="DD2" s="5"/>
      <c r="DE2" s="5"/>
      <c r="DF2" s="5"/>
      <c r="DG2" s="5"/>
      <c r="DH2" s="5"/>
      <c r="DI2" s="5"/>
      <c r="DJ2" s="5"/>
      <c r="DK2" s="5"/>
      <c r="DL2" s="5"/>
      <c r="DM2" s="197" t="s">
        <v>1</v>
      </c>
      <c r="DN2" s="197"/>
      <c r="DO2" s="197"/>
      <c r="DP2" s="3"/>
      <c r="DQ2" s="5"/>
      <c r="DR2" s="6"/>
      <c r="DS2" s="5"/>
      <c r="DT2" s="5"/>
      <c r="DU2" s="5"/>
      <c r="DV2" s="5"/>
      <c r="DW2" s="5"/>
      <c r="DX2" s="5"/>
      <c r="DY2" s="5"/>
      <c r="DZ2" s="5"/>
      <c r="EA2" s="5"/>
      <c r="EB2" s="197" t="s">
        <v>1</v>
      </c>
      <c r="EC2" s="197"/>
      <c r="ED2" s="197"/>
      <c r="EE2" s="3"/>
      <c r="EF2" s="5"/>
      <c r="EG2" s="6"/>
      <c r="EH2" s="5"/>
      <c r="EI2" s="5"/>
      <c r="EJ2" s="5"/>
      <c r="EK2" s="5"/>
      <c r="EL2" s="5"/>
      <c r="EM2" s="5"/>
      <c r="EN2" s="5"/>
      <c r="EO2" s="5"/>
      <c r="EP2" s="5"/>
      <c r="EQ2" s="197" t="s">
        <v>1</v>
      </c>
      <c r="ER2" s="197"/>
      <c r="ES2" s="197"/>
      <c r="ET2" s="3"/>
      <c r="EU2" s="3"/>
    </row>
    <row r="3" spans="1:151" s="27" customFormat="1" ht="12.75" customHeight="1">
      <c r="A3" s="24" t="s">
        <v>2</v>
      </c>
      <c r="B3" s="202" t="s">
        <v>56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5"/>
      <c r="P3" s="24" t="s">
        <v>2</v>
      </c>
      <c r="Q3" s="203" t="s">
        <v>57</v>
      </c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6"/>
      <c r="AE3" s="24" t="s">
        <v>2</v>
      </c>
      <c r="AF3" s="203" t="s">
        <v>58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6"/>
      <c r="AT3" s="24" t="s">
        <v>2</v>
      </c>
      <c r="AU3" s="203" t="s">
        <v>59</v>
      </c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6"/>
      <c r="BI3" s="24" t="s">
        <v>2</v>
      </c>
      <c r="BJ3" s="203" t="s">
        <v>60</v>
      </c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6"/>
      <c r="BX3" s="24" t="s">
        <v>2</v>
      </c>
      <c r="BY3" s="203" t="s">
        <v>61</v>
      </c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6"/>
      <c r="CM3" s="24" t="s">
        <v>2</v>
      </c>
      <c r="CN3" s="203" t="s">
        <v>62</v>
      </c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6"/>
      <c r="DB3" s="24" t="s">
        <v>2</v>
      </c>
      <c r="DC3" s="203" t="s">
        <v>63</v>
      </c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6"/>
      <c r="DQ3" s="24" t="s">
        <v>2</v>
      </c>
      <c r="DR3" s="203" t="s">
        <v>64</v>
      </c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6"/>
      <c r="EF3" s="24" t="s">
        <v>2</v>
      </c>
      <c r="EG3" s="203" t="s">
        <v>65</v>
      </c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6"/>
    </row>
    <row r="4" spans="1:151" s="30" customFormat="1" ht="57" customHeight="1">
      <c r="A4" s="28"/>
      <c r="B4" s="204" t="s">
        <v>12</v>
      </c>
      <c r="C4" s="204"/>
      <c r="D4" s="204" t="s">
        <v>13</v>
      </c>
      <c r="E4" s="204"/>
      <c r="F4" s="204" t="s">
        <v>14</v>
      </c>
      <c r="G4" s="204"/>
      <c r="H4" s="28" t="s">
        <v>12</v>
      </c>
      <c r="I4" s="28" t="s">
        <v>13</v>
      </c>
      <c r="J4" s="28" t="s">
        <v>14</v>
      </c>
      <c r="K4" s="204" t="s">
        <v>15</v>
      </c>
      <c r="L4" s="204"/>
      <c r="M4" s="204" t="s">
        <v>16</v>
      </c>
      <c r="N4" s="204"/>
      <c r="O4" s="29"/>
      <c r="P4" s="28"/>
      <c r="Q4" s="204" t="s">
        <v>12</v>
      </c>
      <c r="R4" s="204"/>
      <c r="S4" s="204" t="s">
        <v>13</v>
      </c>
      <c r="T4" s="204"/>
      <c r="U4" s="204" t="s">
        <v>14</v>
      </c>
      <c r="V4" s="204"/>
      <c r="W4" s="28" t="s">
        <v>12</v>
      </c>
      <c r="X4" s="28" t="s">
        <v>13</v>
      </c>
      <c r="Y4" s="28" t="s">
        <v>14</v>
      </c>
      <c r="Z4" s="204" t="s">
        <v>15</v>
      </c>
      <c r="AA4" s="204"/>
      <c r="AB4" s="204" t="s">
        <v>16</v>
      </c>
      <c r="AC4" s="204"/>
      <c r="AD4" s="29"/>
      <c r="AE4" s="28"/>
      <c r="AF4" s="204" t="s">
        <v>12</v>
      </c>
      <c r="AG4" s="204"/>
      <c r="AH4" s="204" t="s">
        <v>13</v>
      </c>
      <c r="AI4" s="204"/>
      <c r="AJ4" s="204" t="s">
        <v>14</v>
      </c>
      <c r="AK4" s="204"/>
      <c r="AL4" s="28" t="s">
        <v>12</v>
      </c>
      <c r="AM4" s="28" t="s">
        <v>13</v>
      </c>
      <c r="AN4" s="28" t="s">
        <v>14</v>
      </c>
      <c r="AO4" s="204" t="s">
        <v>15</v>
      </c>
      <c r="AP4" s="204"/>
      <c r="AQ4" s="204" t="s">
        <v>16</v>
      </c>
      <c r="AR4" s="204"/>
      <c r="AS4" s="29"/>
      <c r="AT4" s="28"/>
      <c r="AU4" s="204" t="s">
        <v>12</v>
      </c>
      <c r="AV4" s="204"/>
      <c r="AW4" s="204" t="s">
        <v>13</v>
      </c>
      <c r="AX4" s="204"/>
      <c r="AY4" s="204" t="s">
        <v>14</v>
      </c>
      <c r="AZ4" s="204"/>
      <c r="BA4" s="28" t="s">
        <v>12</v>
      </c>
      <c r="BB4" s="28" t="s">
        <v>13</v>
      </c>
      <c r="BC4" s="28" t="s">
        <v>14</v>
      </c>
      <c r="BD4" s="204" t="s">
        <v>15</v>
      </c>
      <c r="BE4" s="204"/>
      <c r="BF4" s="204" t="s">
        <v>16</v>
      </c>
      <c r="BG4" s="204"/>
      <c r="BH4" s="29"/>
      <c r="BI4" s="28"/>
      <c r="BJ4" s="204" t="s">
        <v>12</v>
      </c>
      <c r="BK4" s="204"/>
      <c r="BL4" s="204" t="s">
        <v>13</v>
      </c>
      <c r="BM4" s="204"/>
      <c r="BN4" s="204" t="s">
        <v>14</v>
      </c>
      <c r="BO4" s="204"/>
      <c r="BP4" s="28" t="s">
        <v>12</v>
      </c>
      <c r="BQ4" s="28" t="s">
        <v>13</v>
      </c>
      <c r="BR4" s="28" t="s">
        <v>14</v>
      </c>
      <c r="BS4" s="204" t="s">
        <v>15</v>
      </c>
      <c r="BT4" s="204"/>
      <c r="BU4" s="204" t="s">
        <v>16</v>
      </c>
      <c r="BV4" s="204"/>
      <c r="BW4" s="29"/>
      <c r="BX4" s="28"/>
      <c r="BY4" s="204" t="s">
        <v>12</v>
      </c>
      <c r="BZ4" s="204"/>
      <c r="CA4" s="204" t="s">
        <v>13</v>
      </c>
      <c r="CB4" s="204"/>
      <c r="CC4" s="204" t="s">
        <v>14</v>
      </c>
      <c r="CD4" s="204"/>
      <c r="CE4" s="28" t="s">
        <v>12</v>
      </c>
      <c r="CF4" s="28" t="s">
        <v>13</v>
      </c>
      <c r="CG4" s="28" t="s">
        <v>14</v>
      </c>
      <c r="CH4" s="204" t="s">
        <v>15</v>
      </c>
      <c r="CI4" s="204"/>
      <c r="CJ4" s="204" t="s">
        <v>16</v>
      </c>
      <c r="CK4" s="204"/>
      <c r="CL4" s="29"/>
      <c r="CM4" s="28"/>
      <c r="CN4" s="204" t="s">
        <v>12</v>
      </c>
      <c r="CO4" s="204"/>
      <c r="CP4" s="204" t="s">
        <v>13</v>
      </c>
      <c r="CQ4" s="204"/>
      <c r="CR4" s="204" t="s">
        <v>14</v>
      </c>
      <c r="CS4" s="204"/>
      <c r="CT4" s="28" t="s">
        <v>12</v>
      </c>
      <c r="CU4" s="28" t="s">
        <v>13</v>
      </c>
      <c r="CV4" s="28" t="s">
        <v>14</v>
      </c>
      <c r="CW4" s="204" t="s">
        <v>15</v>
      </c>
      <c r="CX4" s="204"/>
      <c r="CY4" s="204" t="s">
        <v>16</v>
      </c>
      <c r="CZ4" s="204"/>
      <c r="DA4" s="29"/>
      <c r="DB4" s="28"/>
      <c r="DC4" s="204" t="s">
        <v>12</v>
      </c>
      <c r="DD4" s="204"/>
      <c r="DE4" s="204" t="s">
        <v>13</v>
      </c>
      <c r="DF4" s="204"/>
      <c r="DG4" s="204" t="s">
        <v>14</v>
      </c>
      <c r="DH4" s="204"/>
      <c r="DI4" s="28" t="s">
        <v>12</v>
      </c>
      <c r="DJ4" s="28" t="s">
        <v>13</v>
      </c>
      <c r="DK4" s="28" t="s">
        <v>14</v>
      </c>
      <c r="DL4" s="204" t="s">
        <v>15</v>
      </c>
      <c r="DM4" s="204"/>
      <c r="DN4" s="204" t="s">
        <v>16</v>
      </c>
      <c r="DO4" s="204"/>
      <c r="DP4" s="29"/>
      <c r="DQ4" s="28"/>
      <c r="DR4" s="204" t="s">
        <v>12</v>
      </c>
      <c r="DS4" s="204"/>
      <c r="DT4" s="204" t="s">
        <v>13</v>
      </c>
      <c r="DU4" s="204"/>
      <c r="DV4" s="204" t="s">
        <v>14</v>
      </c>
      <c r="DW4" s="204"/>
      <c r="DX4" s="28" t="s">
        <v>12</v>
      </c>
      <c r="DY4" s="28" t="s">
        <v>13</v>
      </c>
      <c r="DZ4" s="28" t="s">
        <v>14</v>
      </c>
      <c r="EA4" s="204" t="s">
        <v>15</v>
      </c>
      <c r="EB4" s="204"/>
      <c r="EC4" s="204" t="s">
        <v>16</v>
      </c>
      <c r="ED4" s="204"/>
      <c r="EE4" s="29"/>
      <c r="EF4" s="28"/>
      <c r="EG4" s="204" t="s">
        <v>12</v>
      </c>
      <c r="EH4" s="204"/>
      <c r="EI4" s="204" t="s">
        <v>13</v>
      </c>
      <c r="EJ4" s="204"/>
      <c r="EK4" s="204" t="s">
        <v>14</v>
      </c>
      <c r="EL4" s="204"/>
      <c r="EM4" s="28" t="s">
        <v>12</v>
      </c>
      <c r="EN4" s="28" t="s">
        <v>13</v>
      </c>
      <c r="EO4" s="28" t="s">
        <v>14</v>
      </c>
      <c r="EP4" s="204" t="s">
        <v>15</v>
      </c>
      <c r="EQ4" s="204"/>
      <c r="ER4" s="204" t="s">
        <v>16</v>
      </c>
      <c r="ES4" s="204"/>
      <c r="ET4" s="29"/>
    </row>
    <row r="5" spans="1:151" s="32" customFormat="1" ht="12.75" customHeight="1">
      <c r="A5" s="31"/>
      <c r="B5" s="28" t="s">
        <v>17</v>
      </c>
      <c r="C5" s="28" t="s">
        <v>18</v>
      </c>
      <c r="D5" s="28" t="s">
        <v>17</v>
      </c>
      <c r="E5" s="28" t="s">
        <v>18</v>
      </c>
      <c r="F5" s="28" t="s">
        <v>17</v>
      </c>
      <c r="G5" s="28" t="s">
        <v>18</v>
      </c>
      <c r="H5" s="204" t="s">
        <v>19</v>
      </c>
      <c r="I5" s="204"/>
      <c r="J5" s="204"/>
      <c r="K5" s="28" t="s">
        <v>17</v>
      </c>
      <c r="L5" s="28" t="s">
        <v>18</v>
      </c>
      <c r="M5" s="28" t="s">
        <v>17</v>
      </c>
      <c r="N5" s="28" t="s">
        <v>18</v>
      </c>
      <c r="O5" s="29"/>
      <c r="P5" s="31"/>
      <c r="Q5" s="28" t="s">
        <v>17</v>
      </c>
      <c r="R5" s="28" t="s">
        <v>18</v>
      </c>
      <c r="S5" s="28" t="s">
        <v>17</v>
      </c>
      <c r="T5" s="28" t="s">
        <v>18</v>
      </c>
      <c r="U5" s="28" t="s">
        <v>17</v>
      </c>
      <c r="V5" s="28" t="s">
        <v>18</v>
      </c>
      <c r="W5" s="204" t="s">
        <v>19</v>
      </c>
      <c r="X5" s="204"/>
      <c r="Y5" s="204"/>
      <c r="Z5" s="28" t="s">
        <v>17</v>
      </c>
      <c r="AA5" s="28" t="s">
        <v>18</v>
      </c>
      <c r="AB5" s="28" t="s">
        <v>17</v>
      </c>
      <c r="AC5" s="28" t="s">
        <v>18</v>
      </c>
      <c r="AD5" s="29"/>
      <c r="AE5" s="31"/>
      <c r="AF5" s="28" t="s">
        <v>17</v>
      </c>
      <c r="AG5" s="28" t="s">
        <v>18</v>
      </c>
      <c r="AH5" s="28" t="s">
        <v>17</v>
      </c>
      <c r="AI5" s="28" t="s">
        <v>18</v>
      </c>
      <c r="AJ5" s="28" t="s">
        <v>17</v>
      </c>
      <c r="AK5" s="28" t="s">
        <v>18</v>
      </c>
      <c r="AL5" s="204" t="s">
        <v>19</v>
      </c>
      <c r="AM5" s="204"/>
      <c r="AN5" s="204"/>
      <c r="AO5" s="28" t="s">
        <v>17</v>
      </c>
      <c r="AP5" s="28" t="s">
        <v>18</v>
      </c>
      <c r="AQ5" s="28" t="s">
        <v>17</v>
      </c>
      <c r="AR5" s="28" t="s">
        <v>18</v>
      </c>
      <c r="AS5" s="29"/>
      <c r="AT5" s="31"/>
      <c r="AU5" s="28" t="s">
        <v>17</v>
      </c>
      <c r="AV5" s="28" t="s">
        <v>18</v>
      </c>
      <c r="AW5" s="28" t="s">
        <v>17</v>
      </c>
      <c r="AX5" s="28" t="s">
        <v>18</v>
      </c>
      <c r="AY5" s="28" t="s">
        <v>17</v>
      </c>
      <c r="AZ5" s="28" t="s">
        <v>18</v>
      </c>
      <c r="BA5" s="204" t="s">
        <v>19</v>
      </c>
      <c r="BB5" s="204"/>
      <c r="BC5" s="204"/>
      <c r="BD5" s="28" t="s">
        <v>17</v>
      </c>
      <c r="BE5" s="28" t="s">
        <v>18</v>
      </c>
      <c r="BF5" s="28" t="s">
        <v>17</v>
      </c>
      <c r="BG5" s="28" t="s">
        <v>18</v>
      </c>
      <c r="BH5" s="29"/>
      <c r="BI5" s="31"/>
      <c r="BJ5" s="28" t="s">
        <v>17</v>
      </c>
      <c r="BK5" s="28" t="s">
        <v>18</v>
      </c>
      <c r="BL5" s="28" t="s">
        <v>17</v>
      </c>
      <c r="BM5" s="28" t="s">
        <v>18</v>
      </c>
      <c r="BN5" s="28" t="s">
        <v>17</v>
      </c>
      <c r="BO5" s="28" t="s">
        <v>18</v>
      </c>
      <c r="BP5" s="204" t="s">
        <v>19</v>
      </c>
      <c r="BQ5" s="204"/>
      <c r="BR5" s="204"/>
      <c r="BS5" s="28" t="s">
        <v>17</v>
      </c>
      <c r="BT5" s="28" t="s">
        <v>18</v>
      </c>
      <c r="BU5" s="28" t="s">
        <v>17</v>
      </c>
      <c r="BV5" s="28" t="s">
        <v>18</v>
      </c>
      <c r="BW5" s="29"/>
      <c r="BX5" s="31"/>
      <c r="BY5" s="28" t="s">
        <v>17</v>
      </c>
      <c r="BZ5" s="28" t="s">
        <v>18</v>
      </c>
      <c r="CA5" s="28" t="s">
        <v>17</v>
      </c>
      <c r="CB5" s="28" t="s">
        <v>18</v>
      </c>
      <c r="CC5" s="28" t="s">
        <v>17</v>
      </c>
      <c r="CD5" s="28" t="s">
        <v>18</v>
      </c>
      <c r="CE5" s="204" t="s">
        <v>19</v>
      </c>
      <c r="CF5" s="204"/>
      <c r="CG5" s="204"/>
      <c r="CH5" s="28" t="s">
        <v>17</v>
      </c>
      <c r="CI5" s="28" t="s">
        <v>18</v>
      </c>
      <c r="CJ5" s="28" t="s">
        <v>17</v>
      </c>
      <c r="CK5" s="28" t="s">
        <v>18</v>
      </c>
      <c r="CL5" s="29"/>
      <c r="CM5" s="31"/>
      <c r="CN5" s="28" t="s">
        <v>17</v>
      </c>
      <c r="CO5" s="28" t="s">
        <v>18</v>
      </c>
      <c r="CP5" s="28" t="s">
        <v>17</v>
      </c>
      <c r="CQ5" s="28" t="s">
        <v>18</v>
      </c>
      <c r="CR5" s="28" t="s">
        <v>17</v>
      </c>
      <c r="CS5" s="28" t="s">
        <v>18</v>
      </c>
      <c r="CT5" s="204" t="s">
        <v>19</v>
      </c>
      <c r="CU5" s="204"/>
      <c r="CV5" s="204"/>
      <c r="CW5" s="28" t="s">
        <v>17</v>
      </c>
      <c r="CX5" s="28" t="s">
        <v>18</v>
      </c>
      <c r="CY5" s="28" t="s">
        <v>17</v>
      </c>
      <c r="CZ5" s="28" t="s">
        <v>18</v>
      </c>
      <c r="DA5" s="29"/>
      <c r="DB5" s="31"/>
      <c r="DC5" s="28" t="s">
        <v>17</v>
      </c>
      <c r="DD5" s="28" t="s">
        <v>18</v>
      </c>
      <c r="DE5" s="28" t="s">
        <v>17</v>
      </c>
      <c r="DF5" s="28" t="s">
        <v>18</v>
      </c>
      <c r="DG5" s="28" t="s">
        <v>17</v>
      </c>
      <c r="DH5" s="28" t="s">
        <v>18</v>
      </c>
      <c r="DI5" s="204" t="s">
        <v>19</v>
      </c>
      <c r="DJ5" s="204"/>
      <c r="DK5" s="204"/>
      <c r="DL5" s="28" t="s">
        <v>17</v>
      </c>
      <c r="DM5" s="28" t="s">
        <v>18</v>
      </c>
      <c r="DN5" s="28" t="s">
        <v>17</v>
      </c>
      <c r="DO5" s="28" t="s">
        <v>18</v>
      </c>
      <c r="DP5" s="29"/>
      <c r="DQ5" s="31"/>
      <c r="DR5" s="28" t="s">
        <v>17</v>
      </c>
      <c r="DS5" s="28" t="s">
        <v>18</v>
      </c>
      <c r="DT5" s="28" t="s">
        <v>17</v>
      </c>
      <c r="DU5" s="28" t="s">
        <v>18</v>
      </c>
      <c r="DV5" s="28" t="s">
        <v>17</v>
      </c>
      <c r="DW5" s="28" t="s">
        <v>18</v>
      </c>
      <c r="DX5" s="204" t="s">
        <v>19</v>
      </c>
      <c r="DY5" s="204"/>
      <c r="DZ5" s="204"/>
      <c r="EA5" s="28" t="s">
        <v>17</v>
      </c>
      <c r="EB5" s="28" t="s">
        <v>18</v>
      </c>
      <c r="EC5" s="28" t="s">
        <v>17</v>
      </c>
      <c r="ED5" s="28" t="s">
        <v>18</v>
      </c>
      <c r="EE5" s="29"/>
      <c r="EF5" s="31"/>
      <c r="EG5" s="28" t="s">
        <v>17</v>
      </c>
      <c r="EH5" s="28" t="s">
        <v>18</v>
      </c>
      <c r="EI5" s="28" t="s">
        <v>17</v>
      </c>
      <c r="EJ5" s="28" t="s">
        <v>18</v>
      </c>
      <c r="EK5" s="28" t="s">
        <v>17</v>
      </c>
      <c r="EL5" s="28" t="s">
        <v>18</v>
      </c>
      <c r="EM5" s="204" t="s">
        <v>19</v>
      </c>
      <c r="EN5" s="204"/>
      <c r="EO5" s="204"/>
      <c r="EP5" s="28" t="s">
        <v>17</v>
      </c>
      <c r="EQ5" s="28" t="s">
        <v>18</v>
      </c>
      <c r="ER5" s="28" t="s">
        <v>17</v>
      </c>
      <c r="ES5" s="28" t="s">
        <v>18</v>
      </c>
      <c r="ET5" s="29"/>
    </row>
    <row r="6" spans="1:151">
      <c r="A6" s="82" t="s">
        <v>27</v>
      </c>
      <c r="B6" s="83">
        <v>2.63</v>
      </c>
      <c r="C6" s="83">
        <v>30.2</v>
      </c>
      <c r="D6" s="83">
        <v>3.43</v>
      </c>
      <c r="E6" s="83">
        <v>72.430000000000007</v>
      </c>
      <c r="F6" s="83">
        <v>3.48</v>
      </c>
      <c r="G6" s="83">
        <v>72.44</v>
      </c>
      <c r="H6" s="84">
        <f t="shared" ref="H6:H41" si="0">IFERROR(C6/B6,"")</f>
        <v>11.482889733840304</v>
      </c>
      <c r="I6" s="84">
        <f t="shared" ref="I6:I41" si="1">IFERROR(E6/D6,"")</f>
        <v>21.11661807580175</v>
      </c>
      <c r="J6" s="85">
        <f t="shared" ref="J6:J41" si="2">IFERROR(G6/F6,"")</f>
        <v>20.816091954022987</v>
      </c>
      <c r="K6" s="194">
        <f t="shared" ref="K6:N41" si="3">IFERROR((D6-B6)/B6*100,"")</f>
        <v>30.418250950570354</v>
      </c>
      <c r="L6" s="194">
        <f t="shared" si="3"/>
        <v>139.83443708609272</v>
      </c>
      <c r="M6" s="194">
        <f t="shared" si="3"/>
        <v>1.4577259475218607</v>
      </c>
      <c r="N6" s="194">
        <f t="shared" si="3"/>
        <v>1.3806433798137379E-2</v>
      </c>
      <c r="O6" s="38"/>
      <c r="P6" s="82" t="s">
        <v>26</v>
      </c>
      <c r="Q6" s="83">
        <v>2.895</v>
      </c>
      <c r="R6" s="83">
        <v>90.795000000000002</v>
      </c>
      <c r="S6" s="83">
        <v>3.133</v>
      </c>
      <c r="T6" s="83">
        <v>106.35899999999999</v>
      </c>
      <c r="U6" s="83">
        <v>3.4340000000000002</v>
      </c>
      <c r="V6" s="83">
        <v>111.703</v>
      </c>
      <c r="W6" s="84">
        <f t="shared" ref="W6:W41" si="4">IFERROR(R6/Q6,"")</f>
        <v>31.362694300518136</v>
      </c>
      <c r="X6" s="84">
        <f t="shared" ref="X6:X41" si="5">IFERROR(T6/S6,"")</f>
        <v>33.947973188637086</v>
      </c>
      <c r="Y6" s="85">
        <f t="shared" ref="Y6:Y41" si="6">IFERROR(V6/U6,"")</f>
        <v>32.528538147932437</v>
      </c>
      <c r="Z6" s="194">
        <f t="shared" ref="Z6:AC41" si="7">IFERROR((S6-Q6)/Q6*100,"")</f>
        <v>8.2210708117443865</v>
      </c>
      <c r="AA6" s="194">
        <f t="shared" si="7"/>
        <v>17.141913100941675</v>
      </c>
      <c r="AB6" s="194">
        <f t="shared" si="7"/>
        <v>9.6074050430896953</v>
      </c>
      <c r="AC6" s="194">
        <f t="shared" si="7"/>
        <v>5.0244925206141549</v>
      </c>
      <c r="AD6" s="38"/>
      <c r="AE6" s="97" t="s">
        <v>27</v>
      </c>
      <c r="AF6" s="98">
        <v>1.46</v>
      </c>
      <c r="AG6" s="98">
        <v>84.87</v>
      </c>
      <c r="AH6" s="98">
        <v>2.04</v>
      </c>
      <c r="AI6" s="98">
        <v>130.41999999999999</v>
      </c>
      <c r="AJ6" s="98">
        <v>2.16</v>
      </c>
      <c r="AK6" s="98">
        <v>143.47</v>
      </c>
      <c r="AL6" s="99">
        <f t="shared" ref="AL6:AL41" si="8">IFERROR(AG6/AF6,"")</f>
        <v>58.130136986301373</v>
      </c>
      <c r="AM6" s="99">
        <f t="shared" ref="AM6:AM41" si="9">IFERROR(AI6/AH6,"")</f>
        <v>63.931372549019599</v>
      </c>
      <c r="AN6" s="100">
        <f t="shared" ref="AN6:AN41" si="10">IFERROR(AK6/AJ6,"")</f>
        <v>66.421296296296291</v>
      </c>
      <c r="AO6" s="194">
        <f t="shared" ref="AO6:AR41" si="11">IFERROR((AH6-AF6)/AF6*100,"")</f>
        <v>39.726027397260275</v>
      </c>
      <c r="AP6" s="194">
        <f t="shared" si="11"/>
        <v>53.670319311888747</v>
      </c>
      <c r="AQ6" s="194">
        <f t="shared" si="11"/>
        <v>5.8823529411764754</v>
      </c>
      <c r="AR6" s="194">
        <f t="shared" si="11"/>
        <v>10.006134028523242</v>
      </c>
      <c r="AS6" s="38"/>
      <c r="AT6" s="82" t="s">
        <v>33</v>
      </c>
      <c r="AU6" s="83">
        <v>1.4990000000000001</v>
      </c>
      <c r="AV6" s="83">
        <v>22.481000000000002</v>
      </c>
      <c r="AW6" s="83">
        <v>1.397</v>
      </c>
      <c r="AX6" s="83">
        <v>20.952000000000002</v>
      </c>
      <c r="AY6" s="83">
        <v>2.1880000000000002</v>
      </c>
      <c r="AZ6" s="83">
        <v>93.498999999999995</v>
      </c>
      <c r="BA6" s="84">
        <f t="shared" ref="BA6:BA22" si="12">IFERROR(AV6/AU6,"")</f>
        <v>14.99733155436958</v>
      </c>
      <c r="BB6" s="84">
        <f t="shared" ref="BB6:BB41" si="13">IFERROR(AX6/AW6,"")</f>
        <v>14.997852541159629</v>
      </c>
      <c r="BC6" s="85">
        <f t="shared" ref="BC6:BC41" si="14">IFERROR(AZ6/AY6,"")</f>
        <v>42.732632541133448</v>
      </c>
      <c r="BD6" s="194">
        <f t="shared" ref="BD6:BG41" si="15">IFERROR((AW6-AU6)/AU6*100,"")</f>
        <v>-6.8045363575717195</v>
      </c>
      <c r="BE6" s="194">
        <f t="shared" si="15"/>
        <v>-6.8012988746052212</v>
      </c>
      <c r="BF6" s="194">
        <f t="shared" si="15"/>
        <v>56.621331424481035</v>
      </c>
      <c r="BG6" s="194">
        <f t="shared" si="15"/>
        <v>346.25334096983573</v>
      </c>
      <c r="BH6" s="38"/>
      <c r="BI6" s="82" t="s">
        <v>20</v>
      </c>
      <c r="BJ6" s="83">
        <f>0.136+2.381</f>
        <v>2.5169999999999999</v>
      </c>
      <c r="BK6" s="83">
        <f>0.952+42.038</f>
        <v>42.989999999999995</v>
      </c>
      <c r="BL6" s="83">
        <v>2.5169999999999999</v>
      </c>
      <c r="BM6" s="83">
        <v>42.99</v>
      </c>
      <c r="BN6" s="83">
        <v>2.5169999999999999</v>
      </c>
      <c r="BO6" s="83">
        <v>42.99</v>
      </c>
      <c r="BP6" s="84">
        <f t="shared" ref="BP6:BP41" si="16">IFERROR(BK6/BJ6,"")</f>
        <v>17.079856972586413</v>
      </c>
      <c r="BQ6" s="84">
        <f t="shared" ref="BQ6:BQ41" si="17">IFERROR(BM6/BL6,"")</f>
        <v>17.079856972586413</v>
      </c>
      <c r="BR6" s="85">
        <f t="shared" ref="BR6:BR41" si="18">IFERROR(BO6/BN6,"")</f>
        <v>17.079856972586413</v>
      </c>
      <c r="BS6" s="194">
        <f t="shared" ref="BS6:BV41" si="19">IFERROR((BL6-BJ6)/BJ6*100,"")</f>
        <v>0</v>
      </c>
      <c r="BT6" s="194">
        <f t="shared" si="19"/>
        <v>1.6528093411493375E-14</v>
      </c>
      <c r="BU6" s="194">
        <f t="shared" si="19"/>
        <v>0</v>
      </c>
      <c r="BV6" s="194">
        <f t="shared" si="19"/>
        <v>0</v>
      </c>
      <c r="BW6" s="38"/>
      <c r="BX6" s="82" t="s">
        <v>32</v>
      </c>
      <c r="BY6" s="102">
        <v>61.3</v>
      </c>
      <c r="BZ6" s="102">
        <v>1562.2</v>
      </c>
      <c r="CA6" s="102">
        <v>28.85</v>
      </c>
      <c r="CB6" s="102">
        <v>704.38</v>
      </c>
      <c r="CC6" s="102">
        <v>72.790000000000006</v>
      </c>
      <c r="CD6" s="102">
        <v>1851.22</v>
      </c>
      <c r="CE6" s="84">
        <f t="shared" ref="CE6:CE41" si="20">IFERROR(BZ6/BY6,"")</f>
        <v>25.484502446982056</v>
      </c>
      <c r="CF6" s="84">
        <f t="shared" ref="CF6:CF41" si="21">IFERROR(CB6/CA6,"")</f>
        <v>24.415251299826689</v>
      </c>
      <c r="CG6" s="85">
        <f t="shared" ref="CG6:CG41" si="22">IFERROR(CD6/CC6,"")</f>
        <v>25.432339607088885</v>
      </c>
      <c r="CH6" s="194">
        <f t="shared" ref="CH6:CK41" si="23">IFERROR((CA6-BY6)/BY6*100,"")</f>
        <v>-52.936378466557912</v>
      </c>
      <c r="CI6" s="194">
        <f t="shared" si="23"/>
        <v>-54.911022916399958</v>
      </c>
      <c r="CJ6" s="194">
        <f t="shared" si="23"/>
        <v>152.3050259965338</v>
      </c>
      <c r="CK6" s="194">
        <f t="shared" si="23"/>
        <v>162.81552571055397</v>
      </c>
      <c r="CL6" s="105"/>
      <c r="CM6" s="82" t="s">
        <v>20</v>
      </c>
      <c r="CN6" s="83">
        <f>1.593+1.2</f>
        <v>2.7930000000000001</v>
      </c>
      <c r="CO6" s="83">
        <f>28.081+30</f>
        <v>58.081000000000003</v>
      </c>
      <c r="CP6" s="83">
        <v>2.7930000000000001</v>
      </c>
      <c r="CQ6" s="83">
        <v>58.081000000000003</v>
      </c>
      <c r="CR6" s="83">
        <v>2.7930000000000001</v>
      </c>
      <c r="CS6" s="83">
        <v>58.081000000000003</v>
      </c>
      <c r="CT6" s="84">
        <f t="shared" ref="CT6:CT41" si="24">IFERROR(CO6/CN6,"")</f>
        <v>20.795202291442894</v>
      </c>
      <c r="CU6" s="84">
        <f t="shared" ref="CU6:CU41" si="25">IFERROR(CQ6/CP6,"")</f>
        <v>20.795202291442894</v>
      </c>
      <c r="CV6" s="85">
        <f t="shared" ref="CV6:CV41" si="26">IFERROR(CS6/CR6,"")</f>
        <v>20.795202291442894</v>
      </c>
      <c r="CW6" s="194">
        <f t="shared" ref="CW6:CZ29" si="27">IFERROR((CP6-CN6)/CN6*100,"")</f>
        <v>0</v>
      </c>
      <c r="CX6" s="194">
        <f t="shared" si="27"/>
        <v>0</v>
      </c>
      <c r="CY6" s="194">
        <f t="shared" si="27"/>
        <v>0</v>
      </c>
      <c r="CZ6" s="194">
        <f t="shared" si="27"/>
        <v>0</v>
      </c>
      <c r="DA6" s="38"/>
      <c r="DB6" s="82" t="s">
        <v>32</v>
      </c>
      <c r="DC6" s="102">
        <v>80.7</v>
      </c>
      <c r="DD6" s="102">
        <v>2395.54</v>
      </c>
      <c r="DE6" s="102">
        <v>81.27</v>
      </c>
      <c r="DF6" s="102">
        <v>2499.73</v>
      </c>
      <c r="DG6" s="102">
        <v>73.64</v>
      </c>
      <c r="DH6" s="102">
        <v>2267.38</v>
      </c>
      <c r="DI6" s="84">
        <f t="shared" ref="DI6:DI41" si="28">IFERROR(DD6/DC6,"")</f>
        <v>29.68451053283767</v>
      </c>
      <c r="DJ6" s="84">
        <f t="shared" ref="DJ6:DJ41" si="29">IFERROR(DF6/DE6,"")</f>
        <v>30.758336409499201</v>
      </c>
      <c r="DK6" s="85">
        <f t="shared" ref="DK6:DK41" si="30">IFERROR(DH6/DG6,"")</f>
        <v>30.790059750135796</v>
      </c>
      <c r="DL6" s="194">
        <f t="shared" ref="DL6:DO41" si="31">IFERROR((DE6-DC6)/DC6*100,"")</f>
        <v>0.70631970260222199</v>
      </c>
      <c r="DM6" s="194">
        <f t="shared" si="31"/>
        <v>4.3493325095803055</v>
      </c>
      <c r="DN6" s="194">
        <f t="shared" si="31"/>
        <v>-9.3884582256675237</v>
      </c>
      <c r="DO6" s="194">
        <f t="shared" si="31"/>
        <v>-9.2950038604169212</v>
      </c>
      <c r="DP6" s="38"/>
      <c r="DQ6" s="82" t="s">
        <v>27</v>
      </c>
      <c r="DR6" s="83">
        <v>140</v>
      </c>
      <c r="DS6" s="83">
        <v>5964.49</v>
      </c>
      <c r="DT6" s="83">
        <v>113.77</v>
      </c>
      <c r="DU6" s="83">
        <v>4523.2299999999996</v>
      </c>
      <c r="DV6" s="83">
        <v>120.61</v>
      </c>
      <c r="DW6" s="83">
        <v>4975.5600000000004</v>
      </c>
      <c r="DX6" s="84">
        <f t="shared" ref="DX6:DX41" si="32">IFERROR(DS6/DR6,"")</f>
        <v>42.603499999999997</v>
      </c>
      <c r="DY6" s="84">
        <f t="shared" ref="DY6:DY41" si="33">IFERROR(DU6/DT6,"")</f>
        <v>39.757668981278016</v>
      </c>
      <c r="DZ6" s="85">
        <f t="shared" ref="DZ6:DZ41" si="34">IFERROR(DW6/DV6,"")</f>
        <v>41.253295746621347</v>
      </c>
      <c r="EA6" s="194">
        <f t="shared" ref="EA6:ED41" si="35">IFERROR((DT6-DR6)/DR6*100,"")</f>
        <v>-18.735714285714288</v>
      </c>
      <c r="EB6" s="194">
        <f t="shared" si="35"/>
        <v>-24.164010669814186</v>
      </c>
      <c r="EC6" s="194">
        <f t="shared" si="35"/>
        <v>6.0121297354311363</v>
      </c>
      <c r="ED6" s="194">
        <f t="shared" si="35"/>
        <v>10.000154756667268</v>
      </c>
      <c r="EE6" s="38"/>
      <c r="EF6" s="82" t="s">
        <v>29</v>
      </c>
      <c r="EG6" s="83">
        <v>10</v>
      </c>
      <c r="EH6" s="83">
        <v>400</v>
      </c>
      <c r="EI6" s="83">
        <v>9.93</v>
      </c>
      <c r="EJ6" s="83">
        <v>413.709</v>
      </c>
      <c r="EK6" s="83">
        <v>10.372999999999999</v>
      </c>
      <c r="EL6" s="83">
        <v>430.78899999999999</v>
      </c>
      <c r="EM6" s="84">
        <f t="shared" ref="EM6:EM41" si="36">IFERROR(EH6/EG6,"")</f>
        <v>40</v>
      </c>
      <c r="EN6" s="84">
        <f t="shared" ref="EN6:EN41" si="37">IFERROR(EJ6/EI6,"")</f>
        <v>41.662537764350454</v>
      </c>
      <c r="EO6" s="85">
        <f t="shared" ref="EO6:EO41" si="38">IFERROR(EL6/EK6,"")</f>
        <v>41.529837077026897</v>
      </c>
      <c r="EP6" s="194">
        <f t="shared" ref="EP6:ES41" si="39">IFERROR((EI6-EG6)/EG6*100,"")</f>
        <v>-0.70000000000000284</v>
      </c>
      <c r="EQ6" s="194">
        <f t="shared" si="39"/>
        <v>3.4272500000000012</v>
      </c>
      <c r="ER6" s="194">
        <f t="shared" si="39"/>
        <v>4.4612286002014061</v>
      </c>
      <c r="ES6" s="194">
        <f t="shared" si="39"/>
        <v>4.1285057854675591</v>
      </c>
      <c r="ET6" s="38"/>
    </row>
    <row r="7" spans="1:151">
      <c r="A7" s="82" t="s">
        <v>20</v>
      </c>
      <c r="B7" s="83">
        <f>1.231+0.214+0.338</f>
        <v>1.7830000000000001</v>
      </c>
      <c r="C7" s="83">
        <f>22.026+6.6+4.056</f>
        <v>32.681999999999995</v>
      </c>
      <c r="D7" s="83">
        <v>1.7830000000000001</v>
      </c>
      <c r="E7" s="83">
        <v>32.681999999999995</v>
      </c>
      <c r="F7" s="83">
        <v>1.7830000000000001</v>
      </c>
      <c r="G7" s="83">
        <v>32.681999999999995</v>
      </c>
      <c r="H7" s="84">
        <f t="shared" si="0"/>
        <v>18.329781267526638</v>
      </c>
      <c r="I7" s="84">
        <f t="shared" si="1"/>
        <v>18.329781267526638</v>
      </c>
      <c r="J7" s="85">
        <f t="shared" si="2"/>
        <v>18.329781267526638</v>
      </c>
      <c r="K7" s="194">
        <f t="shared" si="3"/>
        <v>0</v>
      </c>
      <c r="L7" s="194">
        <f t="shared" si="3"/>
        <v>0</v>
      </c>
      <c r="M7" s="194">
        <f t="shared" si="3"/>
        <v>0</v>
      </c>
      <c r="N7" s="194">
        <f t="shared" si="3"/>
        <v>0</v>
      </c>
      <c r="O7" s="38"/>
      <c r="P7" s="82" t="s">
        <v>23</v>
      </c>
      <c r="Q7" s="83">
        <v>17.100000000000001</v>
      </c>
      <c r="R7" s="83">
        <v>438.1</v>
      </c>
      <c r="S7" s="83">
        <v>16.100000000000001</v>
      </c>
      <c r="T7" s="83">
        <v>421.4</v>
      </c>
      <c r="U7" s="83">
        <v>15.83</v>
      </c>
      <c r="V7" s="83">
        <v>402.51</v>
      </c>
      <c r="W7" s="84">
        <f t="shared" si="4"/>
        <v>25.619883040935672</v>
      </c>
      <c r="X7" s="84">
        <f t="shared" si="5"/>
        <v>26.173913043478258</v>
      </c>
      <c r="Y7" s="85">
        <f t="shared" si="6"/>
        <v>25.427037271004423</v>
      </c>
      <c r="Z7" s="194">
        <f t="shared" si="7"/>
        <v>-5.8479532163742682</v>
      </c>
      <c r="AA7" s="194">
        <f t="shared" si="7"/>
        <v>-3.8119150878794894</v>
      </c>
      <c r="AB7" s="194">
        <f t="shared" si="7"/>
        <v>-1.6770186335403809</v>
      </c>
      <c r="AC7" s="194">
        <f t="shared" si="7"/>
        <v>-4.4826767916468881</v>
      </c>
      <c r="AD7" s="38"/>
      <c r="AE7" s="82" t="s">
        <v>29</v>
      </c>
      <c r="AF7" s="83">
        <v>4.58</v>
      </c>
      <c r="AG7" s="83">
        <v>148.85</v>
      </c>
      <c r="AH7" s="83">
        <v>4.3869999999999996</v>
      </c>
      <c r="AI7" s="83">
        <v>149.67099999999999</v>
      </c>
      <c r="AJ7" s="83">
        <v>4.5599999999999996</v>
      </c>
      <c r="AK7" s="83">
        <v>153.81100000000001</v>
      </c>
      <c r="AL7" s="84">
        <f t="shared" si="8"/>
        <v>32.5</v>
      </c>
      <c r="AM7" s="84">
        <f t="shared" si="9"/>
        <v>34.116936403008893</v>
      </c>
      <c r="AN7" s="85">
        <f t="shared" si="10"/>
        <v>33.730482456140358</v>
      </c>
      <c r="AO7" s="194">
        <f t="shared" si="11"/>
        <v>-4.2139737991266486</v>
      </c>
      <c r="AP7" s="194">
        <f t="shared" si="11"/>
        <v>0.55156197514275984</v>
      </c>
      <c r="AQ7" s="194">
        <f t="shared" si="11"/>
        <v>3.94346934123547</v>
      </c>
      <c r="AR7" s="194">
        <f t="shared" si="11"/>
        <v>2.7660669067488124</v>
      </c>
      <c r="AS7" s="38"/>
      <c r="AT7" s="82" t="s">
        <v>43</v>
      </c>
      <c r="AU7" s="83">
        <v>1.0900000000000001</v>
      </c>
      <c r="AV7" s="83">
        <v>39.198</v>
      </c>
      <c r="AW7" s="83">
        <v>1.119</v>
      </c>
      <c r="AX7" s="83">
        <v>40.344999999999999</v>
      </c>
      <c r="AY7" s="83">
        <v>1.9590000000000001</v>
      </c>
      <c r="AZ7" s="83">
        <v>77.141999999999996</v>
      </c>
      <c r="BA7" s="84">
        <f t="shared" si="12"/>
        <v>35.961467889908256</v>
      </c>
      <c r="BB7" s="84">
        <f t="shared" si="13"/>
        <v>36.054512957998213</v>
      </c>
      <c r="BC7" s="85">
        <f t="shared" si="14"/>
        <v>39.378254211332312</v>
      </c>
      <c r="BD7" s="194">
        <f t="shared" si="15"/>
        <v>2.6605504587155879</v>
      </c>
      <c r="BE7" s="194">
        <f t="shared" si="15"/>
        <v>2.9261697025358395</v>
      </c>
      <c r="BF7" s="194">
        <f t="shared" si="15"/>
        <v>75.067024128686327</v>
      </c>
      <c r="BG7" s="194">
        <f t="shared" si="15"/>
        <v>91.205849547651496</v>
      </c>
      <c r="BH7" s="38"/>
      <c r="BI7" s="82" t="s">
        <v>40</v>
      </c>
      <c r="BJ7" s="83">
        <v>25.77</v>
      </c>
      <c r="BK7" s="83">
        <v>252.2</v>
      </c>
      <c r="BL7" s="83">
        <v>26.47</v>
      </c>
      <c r="BM7" s="83">
        <v>269.18</v>
      </c>
      <c r="BN7" s="83">
        <v>27.8</v>
      </c>
      <c r="BO7" s="83">
        <v>430.63</v>
      </c>
      <c r="BP7" s="84">
        <f t="shared" si="16"/>
        <v>9.7865735351183538</v>
      </c>
      <c r="BQ7" s="84">
        <f t="shared" si="17"/>
        <v>10.169248205515679</v>
      </c>
      <c r="BR7" s="85">
        <f t="shared" si="18"/>
        <v>15.490287769784173</v>
      </c>
      <c r="BS7" s="194">
        <f t="shared" si="19"/>
        <v>2.7163368257663922</v>
      </c>
      <c r="BT7" s="194">
        <f t="shared" si="19"/>
        <v>6.7327517842981841</v>
      </c>
      <c r="BU7" s="194">
        <f t="shared" si="19"/>
        <v>5.0245561012467013</v>
      </c>
      <c r="BV7" s="194">
        <f t="shared" si="19"/>
        <v>59.978453079723607</v>
      </c>
      <c r="BW7" s="38"/>
      <c r="BX7" s="82" t="s">
        <v>21</v>
      </c>
      <c r="BY7" s="102">
        <v>88.070999999999998</v>
      </c>
      <c r="BZ7" s="102">
        <v>1957</v>
      </c>
      <c r="CA7" s="102">
        <v>111.72499999999999</v>
      </c>
      <c r="CB7" s="102">
        <v>2691</v>
      </c>
      <c r="CC7" s="102">
        <v>117.31100000000001</v>
      </c>
      <c r="CD7" s="102">
        <v>2826.0219999999999</v>
      </c>
      <c r="CE7" s="84">
        <f t="shared" si="20"/>
        <v>22.220708292173359</v>
      </c>
      <c r="CF7" s="84">
        <f t="shared" si="21"/>
        <v>24.085925262922355</v>
      </c>
      <c r="CG7" s="85">
        <f t="shared" si="22"/>
        <v>24.090000085243496</v>
      </c>
      <c r="CH7" s="194">
        <f t="shared" si="23"/>
        <v>26.857876031837947</v>
      </c>
      <c r="CI7" s="194">
        <f t="shared" si="23"/>
        <v>37.506387327542157</v>
      </c>
      <c r="CJ7" s="194">
        <f t="shared" si="23"/>
        <v>4.9997762362944851</v>
      </c>
      <c r="CK7" s="194">
        <f t="shared" si="23"/>
        <v>5.0175399479747282</v>
      </c>
      <c r="CL7" s="105"/>
      <c r="CM7" s="87" t="s">
        <v>42</v>
      </c>
      <c r="CN7" s="88">
        <v>22.600999999999999</v>
      </c>
      <c r="CO7" s="88">
        <v>355.96800000000002</v>
      </c>
      <c r="CP7" s="88">
        <v>24.132000000000001</v>
      </c>
      <c r="CQ7" s="88">
        <v>358.22</v>
      </c>
      <c r="CR7" s="88">
        <v>24.137</v>
      </c>
      <c r="CS7" s="88">
        <v>359.28</v>
      </c>
      <c r="CT7" s="89">
        <f t="shared" si="24"/>
        <v>15.750099553117121</v>
      </c>
      <c r="CU7" s="89">
        <f t="shared" si="25"/>
        <v>14.844190286756175</v>
      </c>
      <c r="CV7" s="90">
        <f t="shared" si="26"/>
        <v>14.885031279777932</v>
      </c>
      <c r="CW7" s="194">
        <f t="shared" si="27"/>
        <v>6.7740365470554504</v>
      </c>
      <c r="CX7" s="194">
        <f t="shared" si="27"/>
        <v>0.63264113628191565</v>
      </c>
      <c r="CY7" s="194">
        <f t="shared" si="27"/>
        <v>2.07193767611429E-2</v>
      </c>
      <c r="CZ7" s="194">
        <f t="shared" si="27"/>
        <v>0.29590754285074683</v>
      </c>
      <c r="DA7" s="38"/>
      <c r="DB7" s="82" t="s">
        <v>24</v>
      </c>
      <c r="DC7" s="102">
        <v>84.114000000000004</v>
      </c>
      <c r="DD7" s="102">
        <v>2103.9740000000002</v>
      </c>
      <c r="DE7" s="102">
        <v>85.25</v>
      </c>
      <c r="DF7" s="102">
        <v>2132.31</v>
      </c>
      <c r="DG7" s="102">
        <v>87.244</v>
      </c>
      <c r="DH7" s="102">
        <v>2189.16</v>
      </c>
      <c r="DI7" s="84">
        <f t="shared" si="28"/>
        <v>25.013362817129135</v>
      </c>
      <c r="DJ7" s="84">
        <f t="shared" si="29"/>
        <v>25.012434017595307</v>
      </c>
      <c r="DK7" s="85">
        <f t="shared" si="30"/>
        <v>25.092384576589794</v>
      </c>
      <c r="DL7" s="194">
        <f t="shared" si="31"/>
        <v>1.3505480657203268</v>
      </c>
      <c r="DM7" s="194">
        <f t="shared" si="31"/>
        <v>1.3467847036132474</v>
      </c>
      <c r="DN7" s="194">
        <f t="shared" si="31"/>
        <v>2.3390029325513191</v>
      </c>
      <c r="DO7" s="194">
        <f t="shared" si="31"/>
        <v>2.6661226557114075</v>
      </c>
      <c r="DP7" s="38"/>
      <c r="DQ7" s="82" t="s">
        <v>53</v>
      </c>
      <c r="DR7" s="83">
        <v>72.465999999999994</v>
      </c>
      <c r="DS7" s="83">
        <v>2637.1950000000002</v>
      </c>
      <c r="DT7" s="83">
        <v>69.584000000000003</v>
      </c>
      <c r="DU7" s="83">
        <v>2458.5149999999999</v>
      </c>
      <c r="DV7" s="83">
        <v>71.073999999999998</v>
      </c>
      <c r="DW7" s="83">
        <v>2581.3820000000001</v>
      </c>
      <c r="DX7" s="84">
        <f t="shared" si="32"/>
        <v>36.392170121160277</v>
      </c>
      <c r="DY7" s="84">
        <f t="shared" si="33"/>
        <v>35.331613589330878</v>
      </c>
      <c r="DZ7" s="85">
        <f t="shared" si="34"/>
        <v>36.31963868643949</v>
      </c>
      <c r="EA7" s="194">
        <f t="shared" si="35"/>
        <v>-3.9770375072447641</v>
      </c>
      <c r="EB7" s="194">
        <f t="shared" si="35"/>
        <v>-6.7753806601332203</v>
      </c>
      <c r="EC7" s="194">
        <f t="shared" si="35"/>
        <v>2.1412968498505327</v>
      </c>
      <c r="ED7" s="194">
        <f t="shared" si="35"/>
        <v>4.997610346082908</v>
      </c>
      <c r="EE7" s="38"/>
      <c r="EF7" s="82" t="s">
        <v>26</v>
      </c>
      <c r="EG7" s="83">
        <v>6.6829999999999998</v>
      </c>
      <c r="EH7" s="83">
        <v>265.27199999999999</v>
      </c>
      <c r="EI7" s="83">
        <v>7.234</v>
      </c>
      <c r="EJ7" s="83">
        <v>310.81299999999999</v>
      </c>
      <c r="EK7" s="83">
        <v>8.0690000000000008</v>
      </c>
      <c r="EL7" s="83">
        <v>327.83199999999999</v>
      </c>
      <c r="EM7" s="84">
        <f t="shared" si="36"/>
        <v>39.693550800538681</v>
      </c>
      <c r="EN7" s="84">
        <f t="shared" si="37"/>
        <v>42.965579209289466</v>
      </c>
      <c r="EO7" s="85">
        <f t="shared" si="38"/>
        <v>40.628578510348241</v>
      </c>
      <c r="EP7" s="194">
        <f t="shared" si="39"/>
        <v>8.2448002394134399</v>
      </c>
      <c r="EQ7" s="194">
        <f t="shared" si="39"/>
        <v>17.167661871588408</v>
      </c>
      <c r="ER7" s="194">
        <f t="shared" si="39"/>
        <v>11.542714957146819</v>
      </c>
      <c r="ES7" s="194">
        <f t="shared" si="39"/>
        <v>5.4756396933204226</v>
      </c>
      <c r="ET7" s="38"/>
    </row>
    <row r="8" spans="1:151">
      <c r="A8" s="82" t="s">
        <v>34</v>
      </c>
      <c r="B8" s="83">
        <v>14</v>
      </c>
      <c r="C8" s="83">
        <v>182</v>
      </c>
      <c r="D8" s="83">
        <v>15</v>
      </c>
      <c r="E8" s="83">
        <v>224</v>
      </c>
      <c r="F8" s="83">
        <v>10</v>
      </c>
      <c r="G8" s="83">
        <v>162</v>
      </c>
      <c r="H8" s="84">
        <f t="shared" si="0"/>
        <v>13</v>
      </c>
      <c r="I8" s="84">
        <f t="shared" si="1"/>
        <v>14.933333333333334</v>
      </c>
      <c r="J8" s="85">
        <f t="shared" si="2"/>
        <v>16.2</v>
      </c>
      <c r="K8" s="194">
        <f t="shared" si="3"/>
        <v>7.1428571428571423</v>
      </c>
      <c r="L8" s="194">
        <f t="shared" si="3"/>
        <v>23.076923076923077</v>
      </c>
      <c r="M8" s="194">
        <f t="shared" si="3"/>
        <v>-33.333333333333329</v>
      </c>
      <c r="N8" s="194">
        <f t="shared" si="3"/>
        <v>-27.678571428571431</v>
      </c>
      <c r="O8" s="38"/>
      <c r="P8" s="82" t="s">
        <v>21</v>
      </c>
      <c r="Q8" s="83">
        <v>30.747</v>
      </c>
      <c r="R8" s="83">
        <v>532.53800000000001</v>
      </c>
      <c r="S8" s="83">
        <v>40.703000000000003</v>
      </c>
      <c r="T8" s="83">
        <v>1016</v>
      </c>
      <c r="U8" s="83">
        <v>42.738</v>
      </c>
      <c r="V8" s="83">
        <v>1066.74</v>
      </c>
      <c r="W8" s="84">
        <f t="shared" si="4"/>
        <v>17.319998699060072</v>
      </c>
      <c r="X8" s="84">
        <f t="shared" si="5"/>
        <v>24.961305063508831</v>
      </c>
      <c r="Y8" s="85">
        <f t="shared" si="6"/>
        <v>24.959988768777201</v>
      </c>
      <c r="Z8" s="194">
        <f t="shared" si="7"/>
        <v>32.38039483526849</v>
      </c>
      <c r="AA8" s="194">
        <f t="shared" si="7"/>
        <v>90.784507396655258</v>
      </c>
      <c r="AB8" s="194">
        <f t="shared" si="7"/>
        <v>4.9996314767953134</v>
      </c>
      <c r="AC8" s="194">
        <f t="shared" si="7"/>
        <v>4.9940944881889768</v>
      </c>
      <c r="AD8" s="38"/>
      <c r="AE8" s="82" t="s">
        <v>26</v>
      </c>
      <c r="AF8" s="83">
        <v>1.984</v>
      </c>
      <c r="AG8" s="83">
        <v>62.643999999999998</v>
      </c>
      <c r="AH8" s="83">
        <v>2.1469999999999998</v>
      </c>
      <c r="AI8" s="83">
        <v>73.379000000000005</v>
      </c>
      <c r="AJ8" s="83">
        <v>1.893</v>
      </c>
      <c r="AK8" s="83">
        <v>61.319000000000003</v>
      </c>
      <c r="AL8" s="84">
        <f t="shared" si="8"/>
        <v>31.574596774193548</v>
      </c>
      <c r="AM8" s="84">
        <f t="shared" si="9"/>
        <v>34.177456916627861</v>
      </c>
      <c r="AN8" s="85">
        <f t="shared" si="10"/>
        <v>32.392498679344953</v>
      </c>
      <c r="AO8" s="194">
        <f t="shared" si="11"/>
        <v>8.2157258064516032</v>
      </c>
      <c r="AP8" s="194">
        <f t="shared" si="11"/>
        <v>17.1365174637635</v>
      </c>
      <c r="AQ8" s="194">
        <f t="shared" si="11"/>
        <v>-11.830461108523512</v>
      </c>
      <c r="AR8" s="194">
        <f t="shared" si="11"/>
        <v>-16.435219885798389</v>
      </c>
      <c r="AS8" s="38"/>
      <c r="AT8" s="87" t="s">
        <v>21</v>
      </c>
      <c r="AU8" s="88">
        <v>30.434000000000001</v>
      </c>
      <c r="AV8" s="88">
        <v>576.72400000000005</v>
      </c>
      <c r="AW8" s="88">
        <v>24.556000000000001</v>
      </c>
      <c r="AX8" s="88">
        <v>690</v>
      </c>
      <c r="AY8" s="88">
        <v>25.047000000000001</v>
      </c>
      <c r="AZ8" s="88">
        <v>703.82100000000003</v>
      </c>
      <c r="BA8" s="89">
        <f t="shared" si="12"/>
        <v>18.949990142603667</v>
      </c>
      <c r="BB8" s="89">
        <f t="shared" si="13"/>
        <v>28.099038931422054</v>
      </c>
      <c r="BC8" s="90">
        <f t="shared" si="14"/>
        <v>28.100011977482335</v>
      </c>
      <c r="BD8" s="194">
        <f t="shared" si="15"/>
        <v>-19.313925215219822</v>
      </c>
      <c r="BE8" s="194">
        <f t="shared" si="15"/>
        <v>19.641284219141209</v>
      </c>
      <c r="BF8" s="194">
        <f t="shared" si="15"/>
        <v>1.9995113210620605</v>
      </c>
      <c r="BG8" s="194">
        <f t="shared" si="15"/>
        <v>2.0030434782608735</v>
      </c>
      <c r="BH8" s="38"/>
      <c r="BI8" s="82" t="s">
        <v>52</v>
      </c>
      <c r="BJ8" s="83">
        <v>1.6020000000000001</v>
      </c>
      <c r="BK8" s="83">
        <v>23.228999999999999</v>
      </c>
      <c r="BL8" s="83">
        <v>1.536</v>
      </c>
      <c r="BM8" s="83">
        <v>19.631</v>
      </c>
      <c r="BN8" s="83">
        <v>0.93899999999999995</v>
      </c>
      <c r="BO8" s="83">
        <v>14.097</v>
      </c>
      <c r="BP8" s="84">
        <f t="shared" si="16"/>
        <v>14.499999999999998</v>
      </c>
      <c r="BQ8" s="84">
        <f t="shared" si="17"/>
        <v>12.780598958333334</v>
      </c>
      <c r="BR8" s="85">
        <f t="shared" si="18"/>
        <v>15.012779552715655</v>
      </c>
      <c r="BS8" s="194">
        <f t="shared" si="19"/>
        <v>-4.1198501872659206</v>
      </c>
      <c r="BT8" s="194">
        <f t="shared" si="19"/>
        <v>-15.489259115760468</v>
      </c>
      <c r="BU8" s="194">
        <f t="shared" si="19"/>
        <v>-38.867187500000007</v>
      </c>
      <c r="BV8" s="194">
        <f t="shared" si="19"/>
        <v>-28.190107483062505</v>
      </c>
      <c r="BW8" s="38"/>
      <c r="BX8" s="82" t="s">
        <v>47</v>
      </c>
      <c r="BY8" s="102">
        <v>53.807000000000002</v>
      </c>
      <c r="BZ8" s="102">
        <v>1236.7370000000001</v>
      </c>
      <c r="CA8" s="102">
        <v>53.018000000000001</v>
      </c>
      <c r="CB8" s="102">
        <v>1107.8430000000001</v>
      </c>
      <c r="CC8" s="102">
        <v>54.32</v>
      </c>
      <c r="CD8" s="102">
        <v>1304.1600000000001</v>
      </c>
      <c r="CE8" s="84">
        <f t="shared" si="20"/>
        <v>22.984686007396807</v>
      </c>
      <c r="CF8" s="84">
        <f t="shared" si="21"/>
        <v>20.895601493832284</v>
      </c>
      <c r="CG8" s="85">
        <f t="shared" si="22"/>
        <v>24.008836524300442</v>
      </c>
      <c r="CH8" s="194">
        <f t="shared" si="23"/>
        <v>-1.4663519616406815</v>
      </c>
      <c r="CI8" s="194">
        <f t="shared" si="23"/>
        <v>-10.422102678257382</v>
      </c>
      <c r="CJ8" s="194">
        <f t="shared" si="23"/>
        <v>2.4557697385793498</v>
      </c>
      <c r="CK8" s="194">
        <f t="shared" si="23"/>
        <v>17.7206517530011</v>
      </c>
      <c r="CL8" s="105"/>
      <c r="CM8" s="87" t="s">
        <v>23</v>
      </c>
      <c r="CN8" s="88">
        <v>1.1000000000000001</v>
      </c>
      <c r="CO8" s="88">
        <v>13.1</v>
      </c>
      <c r="CP8" s="88">
        <v>1.5</v>
      </c>
      <c r="CQ8" s="88">
        <v>22.9</v>
      </c>
      <c r="CR8" s="88">
        <v>1.36</v>
      </c>
      <c r="CS8" s="88">
        <v>20.03</v>
      </c>
      <c r="CT8" s="89">
        <f t="shared" si="24"/>
        <v>11.909090909090908</v>
      </c>
      <c r="CU8" s="89">
        <f t="shared" si="25"/>
        <v>15.266666666666666</v>
      </c>
      <c r="CV8" s="90">
        <f t="shared" si="26"/>
        <v>14.727941176470589</v>
      </c>
      <c r="CW8" s="194">
        <f t="shared" si="27"/>
        <v>36.363636363636353</v>
      </c>
      <c r="CX8" s="194">
        <f t="shared" si="27"/>
        <v>74.809160305343497</v>
      </c>
      <c r="CY8" s="194">
        <f t="shared" si="27"/>
        <v>-9.3333333333333268</v>
      </c>
      <c r="CZ8" s="194">
        <f t="shared" si="27"/>
        <v>-12.532751091703046</v>
      </c>
      <c r="DA8" s="38"/>
      <c r="DB8" s="82" t="s">
        <v>26</v>
      </c>
      <c r="DC8" s="102">
        <v>567.66399999999999</v>
      </c>
      <c r="DD8" s="102">
        <v>14125.075000000001</v>
      </c>
      <c r="DE8" s="102">
        <v>603.75800000000004</v>
      </c>
      <c r="DF8" s="102">
        <v>14430.279</v>
      </c>
      <c r="DG8" s="102">
        <v>564.25199999999995</v>
      </c>
      <c r="DH8" s="102">
        <v>13808.76</v>
      </c>
      <c r="DI8" s="84">
        <f t="shared" si="28"/>
        <v>24.882809196989772</v>
      </c>
      <c r="DJ8" s="84">
        <f t="shared" si="29"/>
        <v>23.900766532286113</v>
      </c>
      <c r="DK8" s="85">
        <f t="shared" si="30"/>
        <v>24.472682418493868</v>
      </c>
      <c r="DL8" s="194">
        <f t="shared" si="31"/>
        <v>6.3583387355900758</v>
      </c>
      <c r="DM8" s="194">
        <f t="shared" si="31"/>
        <v>2.1607248103107395</v>
      </c>
      <c r="DN8" s="194">
        <f t="shared" si="31"/>
        <v>-6.5433501502257672</v>
      </c>
      <c r="DO8" s="194">
        <f t="shared" si="31"/>
        <v>-4.3070477015725075</v>
      </c>
      <c r="DP8" s="38"/>
      <c r="DQ8" s="91" t="s">
        <v>46</v>
      </c>
      <c r="DR8" s="88">
        <v>0.219</v>
      </c>
      <c r="DS8" s="88">
        <v>5.4649999999999999</v>
      </c>
      <c r="DT8" s="88">
        <v>0.45100000000000001</v>
      </c>
      <c r="DU8" s="88">
        <v>7.6879999999999997</v>
      </c>
      <c r="DV8" s="88">
        <v>9.8000000000000004E-2</v>
      </c>
      <c r="DW8" s="88">
        <v>2.57</v>
      </c>
      <c r="DX8" s="89">
        <f t="shared" si="32"/>
        <v>24.954337899543379</v>
      </c>
      <c r="DY8" s="89">
        <f t="shared" si="33"/>
        <v>17.046563192904657</v>
      </c>
      <c r="DZ8" s="90">
        <f t="shared" si="34"/>
        <v>26.224489795918366</v>
      </c>
      <c r="EA8" s="194">
        <f t="shared" si="35"/>
        <v>105.93607305936075</v>
      </c>
      <c r="EB8" s="194">
        <f t="shared" si="35"/>
        <v>40.677035681610249</v>
      </c>
      <c r="EC8" s="129">
        <f t="shared" si="35"/>
        <v>-78.270509977827047</v>
      </c>
      <c r="ED8" s="129">
        <f t="shared" si="35"/>
        <v>-66.571279916753383</v>
      </c>
      <c r="EE8" s="38"/>
      <c r="EF8" s="82" t="s">
        <v>23</v>
      </c>
      <c r="EG8" s="83">
        <v>56.6</v>
      </c>
      <c r="EH8" s="83">
        <v>1986.5</v>
      </c>
      <c r="EI8" s="83">
        <v>57.8</v>
      </c>
      <c r="EJ8" s="83">
        <v>1916.6</v>
      </c>
      <c r="EK8" s="83">
        <v>61.04</v>
      </c>
      <c r="EL8" s="83">
        <v>2068.38</v>
      </c>
      <c r="EM8" s="84">
        <f t="shared" si="36"/>
        <v>35.097173144876322</v>
      </c>
      <c r="EN8" s="84">
        <f t="shared" si="37"/>
        <v>33.159169550173011</v>
      </c>
      <c r="EO8" s="85">
        <f t="shared" si="38"/>
        <v>33.885648754914811</v>
      </c>
      <c r="EP8" s="194">
        <f t="shared" si="39"/>
        <v>2.1201413427561762</v>
      </c>
      <c r="EQ8" s="194">
        <f t="shared" si="39"/>
        <v>-3.5187515731185544</v>
      </c>
      <c r="ER8" s="194">
        <f t="shared" si="39"/>
        <v>5.605536332179935</v>
      </c>
      <c r="ES8" s="194">
        <f t="shared" si="39"/>
        <v>7.9192319732860383</v>
      </c>
      <c r="ET8" s="38"/>
    </row>
    <row r="9" spans="1:151">
      <c r="A9" s="87" t="s">
        <v>42</v>
      </c>
      <c r="B9" s="88">
        <v>13.917</v>
      </c>
      <c r="C9" s="88">
        <v>219.20400000000001</v>
      </c>
      <c r="D9" s="88">
        <v>15.253</v>
      </c>
      <c r="E9" s="88">
        <v>222.203</v>
      </c>
      <c r="F9" s="88">
        <v>13.07</v>
      </c>
      <c r="G9" s="88">
        <v>202.6</v>
      </c>
      <c r="H9" s="89">
        <f t="shared" si="0"/>
        <v>15.750808363871524</v>
      </c>
      <c r="I9" s="89">
        <f t="shared" si="1"/>
        <v>14.567822723398676</v>
      </c>
      <c r="J9" s="90">
        <f t="shared" si="2"/>
        <v>15.501147666411629</v>
      </c>
      <c r="K9" s="194">
        <f t="shared" si="3"/>
        <v>9.5997700653876592</v>
      </c>
      <c r="L9" s="194">
        <f t="shared" si="3"/>
        <v>1.3681319683947351</v>
      </c>
      <c r="M9" s="194">
        <f t="shared" si="3"/>
        <v>-14.311938635022617</v>
      </c>
      <c r="N9" s="194">
        <f t="shared" si="3"/>
        <v>-8.82211311278426</v>
      </c>
      <c r="O9" s="38"/>
      <c r="P9" s="87" t="s">
        <v>29</v>
      </c>
      <c r="Q9" s="88">
        <v>1.07</v>
      </c>
      <c r="R9" s="88">
        <v>25.56</v>
      </c>
      <c r="S9" s="88">
        <v>1.0880000000000001</v>
      </c>
      <c r="T9" s="88">
        <v>23.518000000000001</v>
      </c>
      <c r="U9" s="88">
        <v>1.1599999999999999</v>
      </c>
      <c r="V9" s="88">
        <v>26.681999999999999</v>
      </c>
      <c r="W9" s="89">
        <f t="shared" si="4"/>
        <v>23.887850467289717</v>
      </c>
      <c r="X9" s="89">
        <f t="shared" si="5"/>
        <v>21.615808823529409</v>
      </c>
      <c r="Y9" s="90">
        <f t="shared" si="6"/>
        <v>23.001724137931035</v>
      </c>
      <c r="Z9" s="194">
        <f t="shared" si="7"/>
        <v>1.6822429906542071</v>
      </c>
      <c r="AA9" s="194">
        <f t="shared" si="7"/>
        <v>-7.9890453834115736</v>
      </c>
      <c r="AB9" s="194">
        <f t="shared" si="7"/>
        <v>6.6176470588235139</v>
      </c>
      <c r="AC9" s="194">
        <f t="shared" si="7"/>
        <v>13.453524959605401</v>
      </c>
      <c r="AD9" s="38"/>
      <c r="AE9" s="82" t="s">
        <v>20</v>
      </c>
      <c r="AF9" s="83">
        <f>0.724+0.25+1.514</f>
        <v>2.488</v>
      </c>
      <c r="AG9" s="83">
        <f>18.1+6.25+48.876</f>
        <v>73.225999999999999</v>
      </c>
      <c r="AH9" s="83">
        <v>2.488</v>
      </c>
      <c r="AI9" s="83">
        <v>73.225999999999999</v>
      </c>
      <c r="AJ9" s="83">
        <v>2.488</v>
      </c>
      <c r="AK9" s="83">
        <v>73.225999999999999</v>
      </c>
      <c r="AL9" s="84">
        <f t="shared" si="8"/>
        <v>29.431672025723472</v>
      </c>
      <c r="AM9" s="84">
        <f t="shared" si="9"/>
        <v>29.431672025723472</v>
      </c>
      <c r="AN9" s="85">
        <f t="shared" si="10"/>
        <v>29.431672025723472</v>
      </c>
      <c r="AO9" s="194">
        <f t="shared" si="11"/>
        <v>0</v>
      </c>
      <c r="AP9" s="194">
        <f t="shared" si="11"/>
        <v>0</v>
      </c>
      <c r="AQ9" s="194">
        <f t="shared" si="11"/>
        <v>0</v>
      </c>
      <c r="AR9" s="194">
        <f t="shared" si="11"/>
        <v>0</v>
      </c>
      <c r="AS9" s="38"/>
      <c r="AT9" s="87" t="s">
        <v>20</v>
      </c>
      <c r="AU9" s="88">
        <f>0.831+2.173+0.25</f>
        <v>3.254</v>
      </c>
      <c r="AV9" s="88">
        <f>58.012+21+6.25</f>
        <v>85.262</v>
      </c>
      <c r="AW9" s="88">
        <v>3.254</v>
      </c>
      <c r="AX9" s="88">
        <v>85.262</v>
      </c>
      <c r="AY9" s="88">
        <v>3.254</v>
      </c>
      <c r="AZ9" s="88">
        <v>85.262</v>
      </c>
      <c r="BA9" s="89">
        <f t="shared" si="12"/>
        <v>26.202212661339889</v>
      </c>
      <c r="BB9" s="89">
        <f t="shared" si="13"/>
        <v>26.202212661339889</v>
      </c>
      <c r="BC9" s="90">
        <f t="shared" si="14"/>
        <v>26.202212661339889</v>
      </c>
      <c r="BD9" s="194">
        <f t="shared" si="15"/>
        <v>0</v>
      </c>
      <c r="BE9" s="194">
        <f t="shared" si="15"/>
        <v>0</v>
      </c>
      <c r="BF9" s="194">
        <f t="shared" si="15"/>
        <v>0</v>
      </c>
      <c r="BG9" s="194">
        <f t="shared" si="15"/>
        <v>0</v>
      </c>
      <c r="BH9" s="38"/>
      <c r="BI9" s="82" t="s">
        <v>37</v>
      </c>
      <c r="BJ9" s="83"/>
      <c r="BK9" s="83"/>
      <c r="BL9" s="83"/>
      <c r="BM9" s="83"/>
      <c r="BN9" s="83">
        <v>25.187999999999999</v>
      </c>
      <c r="BO9" s="83">
        <v>377.82</v>
      </c>
      <c r="BP9" s="84" t="str">
        <f t="shared" si="16"/>
        <v/>
      </c>
      <c r="BQ9" s="84" t="str">
        <f t="shared" si="17"/>
        <v/>
      </c>
      <c r="BR9" s="85">
        <f t="shared" si="18"/>
        <v>15</v>
      </c>
      <c r="BS9" s="194" t="str">
        <f t="shared" si="19"/>
        <v/>
      </c>
      <c r="BT9" s="194" t="str">
        <f t="shared" si="19"/>
        <v/>
      </c>
      <c r="BU9" s="194" t="str">
        <f t="shared" si="19"/>
        <v/>
      </c>
      <c r="BV9" s="194" t="str">
        <f t="shared" si="19"/>
        <v/>
      </c>
      <c r="BW9" s="38"/>
      <c r="BX9" s="82" t="s">
        <v>20</v>
      </c>
      <c r="BY9" s="102">
        <f>1.05+0.07+1.725</f>
        <v>2.8450000000000002</v>
      </c>
      <c r="BZ9" s="102">
        <f>26.25+1.34+37.676</f>
        <v>65.266000000000005</v>
      </c>
      <c r="CA9" s="102">
        <v>2.8450000000000002</v>
      </c>
      <c r="CB9" s="102">
        <v>65.266000000000005</v>
      </c>
      <c r="CC9" s="102">
        <v>2.8450000000000002</v>
      </c>
      <c r="CD9" s="102">
        <v>65.266000000000005</v>
      </c>
      <c r="CE9" s="84">
        <f t="shared" si="20"/>
        <v>22.940597539543059</v>
      </c>
      <c r="CF9" s="84">
        <f t="shared" si="21"/>
        <v>22.940597539543059</v>
      </c>
      <c r="CG9" s="85">
        <f t="shared" si="22"/>
        <v>22.940597539543059</v>
      </c>
      <c r="CH9" s="194">
        <f t="shared" si="23"/>
        <v>0</v>
      </c>
      <c r="CI9" s="194">
        <f t="shared" si="23"/>
        <v>0</v>
      </c>
      <c r="CJ9" s="194">
        <f t="shared" si="23"/>
        <v>0</v>
      </c>
      <c r="CK9" s="194">
        <f t="shared" si="23"/>
        <v>0</v>
      </c>
      <c r="CL9" s="105"/>
      <c r="CM9" s="87" t="s">
        <v>52</v>
      </c>
      <c r="CN9" s="88">
        <v>0.61299999999999999</v>
      </c>
      <c r="CO9" s="88">
        <v>8.7070000000000007</v>
      </c>
      <c r="CP9" s="88">
        <v>0.71599999999999997</v>
      </c>
      <c r="CQ9" s="88">
        <v>8.8740000000000006</v>
      </c>
      <c r="CR9" s="88">
        <v>4.3099999999999996</v>
      </c>
      <c r="CS9" s="88">
        <v>55.618000000000002</v>
      </c>
      <c r="CT9" s="89">
        <f t="shared" si="24"/>
        <v>14.203915171288745</v>
      </c>
      <c r="CU9" s="89">
        <f t="shared" si="25"/>
        <v>12.393854748603353</v>
      </c>
      <c r="CV9" s="90">
        <f t="shared" si="26"/>
        <v>12.904408352668215</v>
      </c>
      <c r="CW9" s="194">
        <f t="shared" si="27"/>
        <v>16.802610114192493</v>
      </c>
      <c r="CX9" s="194">
        <f t="shared" si="27"/>
        <v>1.9179970138968623</v>
      </c>
      <c r="CY9" s="194">
        <f t="shared" si="27"/>
        <v>501.95530726256976</v>
      </c>
      <c r="CZ9" s="194">
        <f t="shared" si="27"/>
        <v>526.75231011945004</v>
      </c>
      <c r="DA9" s="38"/>
      <c r="DB9" s="82" t="s">
        <v>36</v>
      </c>
      <c r="DC9" s="102">
        <v>27.82</v>
      </c>
      <c r="DD9" s="102">
        <v>618.85</v>
      </c>
      <c r="DE9" s="102">
        <v>29.47</v>
      </c>
      <c r="DF9" s="102">
        <v>676.02</v>
      </c>
      <c r="DG9" s="102">
        <v>29.97</v>
      </c>
      <c r="DH9" s="102">
        <v>696.51</v>
      </c>
      <c r="DI9" s="84">
        <f t="shared" si="28"/>
        <v>22.244787922358018</v>
      </c>
      <c r="DJ9" s="84">
        <f t="shared" si="29"/>
        <v>22.939260264675941</v>
      </c>
      <c r="DK9" s="85">
        <f t="shared" si="30"/>
        <v>23.24024024024024</v>
      </c>
      <c r="DL9" s="194">
        <f t="shared" si="31"/>
        <v>5.9309849029475146</v>
      </c>
      <c r="DM9" s="194">
        <f t="shared" si="31"/>
        <v>9.2381029328593289</v>
      </c>
      <c r="DN9" s="194">
        <f t="shared" si="31"/>
        <v>1.6966406515100101</v>
      </c>
      <c r="DO9" s="194">
        <f t="shared" si="31"/>
        <v>3.0309754149285539</v>
      </c>
      <c r="DP9" s="38"/>
      <c r="DQ9" s="87" t="s">
        <v>24</v>
      </c>
      <c r="DR9" s="88"/>
      <c r="DS9" s="88"/>
      <c r="DT9" s="88"/>
      <c r="DU9" s="88"/>
      <c r="DV9" s="88">
        <v>2.0539999999999998</v>
      </c>
      <c r="DW9" s="88">
        <v>42.170999999999999</v>
      </c>
      <c r="DX9" s="89" t="str">
        <f t="shared" si="32"/>
        <v/>
      </c>
      <c r="DY9" s="89" t="str">
        <f t="shared" si="33"/>
        <v/>
      </c>
      <c r="DZ9" s="90">
        <f t="shared" si="34"/>
        <v>20.531158714703022</v>
      </c>
      <c r="EA9" s="194" t="str">
        <f t="shared" si="35"/>
        <v/>
      </c>
      <c r="EB9" s="194" t="str">
        <f t="shared" si="35"/>
        <v/>
      </c>
      <c r="EC9" s="194" t="str">
        <f t="shared" si="35"/>
        <v/>
      </c>
      <c r="ED9" s="194" t="str">
        <f t="shared" si="35"/>
        <v/>
      </c>
      <c r="EE9" s="38"/>
      <c r="EF9" s="87" t="s">
        <v>21</v>
      </c>
      <c r="EG9" s="88">
        <v>55.311</v>
      </c>
      <c r="EH9" s="88">
        <v>1349.588</v>
      </c>
      <c r="EI9" s="88">
        <v>62.588999999999999</v>
      </c>
      <c r="EJ9" s="88">
        <v>1845</v>
      </c>
      <c r="EK9" s="88">
        <v>65.718000000000004</v>
      </c>
      <c r="EL9" s="88">
        <v>1937.367</v>
      </c>
      <c r="EM9" s="89">
        <f t="shared" si="36"/>
        <v>24.399992768165465</v>
      </c>
      <c r="EN9" s="89">
        <f t="shared" si="37"/>
        <v>29.478023294828166</v>
      </c>
      <c r="EO9" s="90">
        <f t="shared" si="38"/>
        <v>29.480005477951245</v>
      </c>
      <c r="EP9" s="194">
        <f t="shared" si="39"/>
        <v>13.158322937571185</v>
      </c>
      <c r="EQ9" s="194">
        <f t="shared" si="39"/>
        <v>36.708388041387451</v>
      </c>
      <c r="ER9" s="194">
        <f t="shared" si="39"/>
        <v>4.9992810238220855</v>
      </c>
      <c r="ES9" s="194">
        <f t="shared" si="39"/>
        <v>5.0063414634146319</v>
      </c>
      <c r="ET9" s="38"/>
    </row>
    <row r="10" spans="1:151">
      <c r="A10" s="87" t="s">
        <v>29</v>
      </c>
      <c r="B10" s="88">
        <v>3.05</v>
      </c>
      <c r="C10" s="88">
        <v>36.299999999999997</v>
      </c>
      <c r="D10" s="88">
        <v>3.4359999999999999</v>
      </c>
      <c r="E10" s="88">
        <v>40.878999999999998</v>
      </c>
      <c r="F10" s="88">
        <v>3.7490000000000001</v>
      </c>
      <c r="G10" s="88">
        <v>46.372</v>
      </c>
      <c r="H10" s="89">
        <f t="shared" si="0"/>
        <v>11.901639344262295</v>
      </c>
      <c r="I10" s="89">
        <f t="shared" si="1"/>
        <v>11.897264260768335</v>
      </c>
      <c r="J10" s="90">
        <f t="shared" si="2"/>
        <v>12.369165110696185</v>
      </c>
      <c r="K10" s="194">
        <f t="shared" si="3"/>
        <v>12.655737704918039</v>
      </c>
      <c r="L10" s="194">
        <f t="shared" si="3"/>
        <v>12.614325068870528</v>
      </c>
      <c r="M10" s="194">
        <f t="shared" si="3"/>
        <v>9.1094295692665952</v>
      </c>
      <c r="N10" s="194">
        <f t="shared" si="3"/>
        <v>13.437217153061479</v>
      </c>
      <c r="O10" s="38"/>
      <c r="P10" s="87" t="s">
        <v>34</v>
      </c>
      <c r="Q10" s="88">
        <v>25</v>
      </c>
      <c r="R10" s="88">
        <v>525</v>
      </c>
      <c r="S10" s="88">
        <v>26</v>
      </c>
      <c r="T10" s="88">
        <v>578</v>
      </c>
      <c r="U10" s="88">
        <v>30</v>
      </c>
      <c r="V10" s="88">
        <v>690</v>
      </c>
      <c r="W10" s="89">
        <f t="shared" si="4"/>
        <v>21</v>
      </c>
      <c r="X10" s="89">
        <f t="shared" si="5"/>
        <v>22.23076923076923</v>
      </c>
      <c r="Y10" s="90">
        <f t="shared" si="6"/>
        <v>23</v>
      </c>
      <c r="Z10" s="194">
        <f t="shared" si="7"/>
        <v>4</v>
      </c>
      <c r="AA10" s="194">
        <f t="shared" si="7"/>
        <v>10.095238095238095</v>
      </c>
      <c r="AB10" s="194">
        <f t="shared" si="7"/>
        <v>15.384615384615385</v>
      </c>
      <c r="AC10" s="194">
        <f t="shared" si="7"/>
        <v>19.377162629757784</v>
      </c>
      <c r="AD10" s="38"/>
      <c r="AE10" s="82" t="s">
        <v>21</v>
      </c>
      <c r="AF10" s="83">
        <v>19.033000000000001</v>
      </c>
      <c r="AG10" s="83">
        <v>376.28199999999998</v>
      </c>
      <c r="AH10" s="83">
        <v>19.28</v>
      </c>
      <c r="AI10" s="83">
        <v>567</v>
      </c>
      <c r="AJ10" s="83">
        <v>19.664999999999999</v>
      </c>
      <c r="AK10" s="83">
        <v>578.34799999999996</v>
      </c>
      <c r="AL10" s="84">
        <f t="shared" si="8"/>
        <v>19.76997845846687</v>
      </c>
      <c r="AM10" s="84">
        <f t="shared" si="9"/>
        <v>29.408713692946055</v>
      </c>
      <c r="AN10" s="85">
        <f t="shared" si="10"/>
        <v>29.410017798118485</v>
      </c>
      <c r="AO10" s="194">
        <f t="shared" si="11"/>
        <v>1.2977460200704032</v>
      </c>
      <c r="AP10" s="194">
        <f t="shared" si="11"/>
        <v>50.684858696403232</v>
      </c>
      <c r="AQ10" s="194">
        <f t="shared" si="11"/>
        <v>1.9968879668049686</v>
      </c>
      <c r="AR10" s="194">
        <f t="shared" si="11"/>
        <v>2.0014109347442606</v>
      </c>
      <c r="AS10" s="38"/>
      <c r="AT10" s="87" t="s">
        <v>31</v>
      </c>
      <c r="AU10" s="88">
        <v>71.438000000000002</v>
      </c>
      <c r="AV10" s="88">
        <v>1821.662</v>
      </c>
      <c r="AW10" s="88">
        <v>73</v>
      </c>
      <c r="AX10" s="88">
        <v>1863</v>
      </c>
      <c r="AY10" s="88">
        <v>73.599999999999994</v>
      </c>
      <c r="AZ10" s="88">
        <v>1879</v>
      </c>
      <c r="BA10" s="89">
        <f t="shared" si="12"/>
        <v>25.499902012934292</v>
      </c>
      <c r="BB10" s="89">
        <f t="shared" si="13"/>
        <v>25.520547945205479</v>
      </c>
      <c r="BC10" s="90">
        <f t="shared" si="14"/>
        <v>25.529891304347828</v>
      </c>
      <c r="BD10" s="194">
        <f t="shared" si="15"/>
        <v>2.1865113804977709</v>
      </c>
      <c r="BE10" s="194">
        <f t="shared" si="15"/>
        <v>2.2692464353980029</v>
      </c>
      <c r="BF10" s="194">
        <f t="shared" si="15"/>
        <v>0.82191780821917038</v>
      </c>
      <c r="BG10" s="194">
        <f t="shared" si="15"/>
        <v>0.85882984433709075</v>
      </c>
      <c r="BH10" s="38"/>
      <c r="BI10" s="82" t="s">
        <v>33</v>
      </c>
      <c r="BJ10" s="83">
        <v>80.134</v>
      </c>
      <c r="BK10" s="83">
        <v>1202.0029999999999</v>
      </c>
      <c r="BL10" s="83">
        <v>74.254000000000005</v>
      </c>
      <c r="BM10" s="83">
        <v>1113.8130000000001</v>
      </c>
      <c r="BN10" s="83">
        <v>44.094999999999999</v>
      </c>
      <c r="BO10" s="83">
        <v>661.41899999999998</v>
      </c>
      <c r="BP10" s="84">
        <f t="shared" si="16"/>
        <v>14.999912646317417</v>
      </c>
      <c r="BQ10" s="84">
        <f t="shared" si="17"/>
        <v>15.000040401863872</v>
      </c>
      <c r="BR10" s="85">
        <f t="shared" si="18"/>
        <v>14.999863930150811</v>
      </c>
      <c r="BS10" s="194">
        <f t="shared" si="19"/>
        <v>-7.337709336860752</v>
      </c>
      <c r="BT10" s="194">
        <f t="shared" si="19"/>
        <v>-7.33692012415941</v>
      </c>
      <c r="BU10" s="194">
        <f t="shared" si="19"/>
        <v>-40.615993751178394</v>
      </c>
      <c r="BV10" s="194">
        <f t="shared" si="19"/>
        <v>-40.616692389117389</v>
      </c>
      <c r="BW10" s="38"/>
      <c r="BX10" s="82" t="s">
        <v>36</v>
      </c>
      <c r="BY10" s="102">
        <v>27.45</v>
      </c>
      <c r="BZ10" s="102">
        <v>589.83000000000004</v>
      </c>
      <c r="CA10" s="102">
        <v>27.8</v>
      </c>
      <c r="CB10" s="102">
        <v>604.47</v>
      </c>
      <c r="CC10" s="102">
        <v>30.16</v>
      </c>
      <c r="CD10" s="102">
        <v>672.17</v>
      </c>
      <c r="CE10" s="84">
        <f t="shared" si="20"/>
        <v>21.487431693989073</v>
      </c>
      <c r="CF10" s="84">
        <f t="shared" si="21"/>
        <v>21.743525179856114</v>
      </c>
      <c r="CG10" s="85">
        <f t="shared" si="22"/>
        <v>22.286803713527849</v>
      </c>
      <c r="CH10" s="194">
        <f t="shared" si="23"/>
        <v>1.2750455373406246</v>
      </c>
      <c r="CI10" s="194">
        <f t="shared" si="23"/>
        <v>2.4820711052337088</v>
      </c>
      <c r="CJ10" s="194">
        <f t="shared" si="23"/>
        <v>8.4892086330935221</v>
      </c>
      <c r="CK10" s="194">
        <f t="shared" si="23"/>
        <v>11.199894122123501</v>
      </c>
      <c r="CL10" s="105"/>
      <c r="CM10" s="87" t="s">
        <v>29</v>
      </c>
      <c r="CN10" s="88">
        <v>23.15</v>
      </c>
      <c r="CO10" s="88">
        <v>258.35000000000002</v>
      </c>
      <c r="CP10" s="88">
        <v>23.667999999999999</v>
      </c>
      <c r="CQ10" s="88">
        <v>280.23099999999999</v>
      </c>
      <c r="CR10" s="88">
        <v>23.904</v>
      </c>
      <c r="CS10" s="88">
        <v>271.05700000000002</v>
      </c>
      <c r="CT10" s="89">
        <f t="shared" si="24"/>
        <v>11.159827213822895</v>
      </c>
      <c r="CU10" s="89">
        <f t="shared" si="25"/>
        <v>11.840079432144668</v>
      </c>
      <c r="CV10" s="90">
        <f t="shared" si="26"/>
        <v>11.339399263721553</v>
      </c>
      <c r="CW10" s="194">
        <f t="shared" si="27"/>
        <v>2.2375809935205213</v>
      </c>
      <c r="CX10" s="194">
        <f t="shared" si="27"/>
        <v>8.4695180956067233</v>
      </c>
      <c r="CY10" s="194">
        <f t="shared" si="27"/>
        <v>0.99712692242690837</v>
      </c>
      <c r="CZ10" s="194">
        <f t="shared" si="27"/>
        <v>-3.2737277460380825</v>
      </c>
      <c r="DA10" s="38"/>
      <c r="DB10" s="87" t="s">
        <v>52</v>
      </c>
      <c r="DC10" s="103">
        <v>0.70499999999999996</v>
      </c>
      <c r="DD10" s="103">
        <v>16.745999999999999</v>
      </c>
      <c r="DE10" s="103">
        <v>0.68899999999999995</v>
      </c>
      <c r="DF10" s="103">
        <v>14.651999999999999</v>
      </c>
      <c r="DG10" s="103">
        <v>0.67800000000000005</v>
      </c>
      <c r="DH10" s="103">
        <v>15.72</v>
      </c>
      <c r="DI10" s="89">
        <f t="shared" si="28"/>
        <v>23.753191489361701</v>
      </c>
      <c r="DJ10" s="89">
        <f t="shared" si="29"/>
        <v>21.265602322206096</v>
      </c>
      <c r="DK10" s="90">
        <f t="shared" si="30"/>
        <v>23.185840707964601</v>
      </c>
      <c r="DL10" s="194">
        <f t="shared" si="31"/>
        <v>-2.2695035460992932</v>
      </c>
      <c r="DM10" s="194">
        <f t="shared" si="31"/>
        <v>-12.504478681476172</v>
      </c>
      <c r="DN10" s="194">
        <f t="shared" si="31"/>
        <v>-1.5965166908562989</v>
      </c>
      <c r="DO10" s="194">
        <f t="shared" si="31"/>
        <v>7.2891072891072994</v>
      </c>
      <c r="DP10" s="38"/>
      <c r="DQ10" s="87" t="s">
        <v>33</v>
      </c>
      <c r="DR10" s="88">
        <v>3.09</v>
      </c>
      <c r="DS10" s="88">
        <v>61.798999999999999</v>
      </c>
      <c r="DT10" s="88">
        <v>5.492</v>
      </c>
      <c r="DU10" s="88">
        <v>109.84</v>
      </c>
      <c r="DV10" s="88">
        <v>18.260999999999999</v>
      </c>
      <c r="DW10" s="88">
        <v>365.21199999999999</v>
      </c>
      <c r="DX10" s="89">
        <f t="shared" si="32"/>
        <v>19.999676375404533</v>
      </c>
      <c r="DY10" s="89">
        <f t="shared" si="33"/>
        <v>20</v>
      </c>
      <c r="DZ10" s="90">
        <f t="shared" si="34"/>
        <v>19.999561907891135</v>
      </c>
      <c r="EA10" s="194">
        <f t="shared" si="35"/>
        <v>77.734627831715216</v>
      </c>
      <c r="EB10" s="194">
        <f t="shared" si="35"/>
        <v>77.737503843104264</v>
      </c>
      <c r="EC10" s="194">
        <f t="shared" si="35"/>
        <v>232.50182083029861</v>
      </c>
      <c r="ED10" s="194">
        <f t="shared" si="35"/>
        <v>232.49453750910413</v>
      </c>
      <c r="EE10" s="38"/>
      <c r="EF10" s="87" t="s">
        <v>32</v>
      </c>
      <c r="EG10" s="88">
        <v>42.09</v>
      </c>
      <c r="EH10" s="88">
        <v>1092.48</v>
      </c>
      <c r="EI10" s="88">
        <v>44</v>
      </c>
      <c r="EJ10" s="88">
        <v>1156.72</v>
      </c>
      <c r="EK10" s="88">
        <v>44.57</v>
      </c>
      <c r="EL10" s="88">
        <v>1259.01</v>
      </c>
      <c r="EM10" s="89">
        <f t="shared" si="36"/>
        <v>25.955808980755521</v>
      </c>
      <c r="EN10" s="89">
        <f t="shared" si="37"/>
        <v>26.289090909090909</v>
      </c>
      <c r="EO10" s="90">
        <f t="shared" si="38"/>
        <v>28.247924612968365</v>
      </c>
      <c r="EP10" s="194">
        <f t="shared" si="39"/>
        <v>4.5378949869327547</v>
      </c>
      <c r="EQ10" s="194">
        <f t="shared" si="39"/>
        <v>5.8801991798476863</v>
      </c>
      <c r="ER10" s="194">
        <f t="shared" si="39"/>
        <v>1.2954545454545461</v>
      </c>
      <c r="ES10" s="194">
        <f t="shared" si="39"/>
        <v>8.8431080987620128</v>
      </c>
      <c r="ET10" s="38"/>
    </row>
    <row r="11" spans="1:151">
      <c r="A11" s="87" t="s">
        <v>33</v>
      </c>
      <c r="B11" s="88">
        <v>19.384</v>
      </c>
      <c r="C11" s="88">
        <v>232.613</v>
      </c>
      <c r="D11" s="88">
        <v>19.516999999999999</v>
      </c>
      <c r="E11" s="88">
        <v>234.20699999999999</v>
      </c>
      <c r="F11" s="88">
        <v>17.398</v>
      </c>
      <c r="G11" s="88">
        <v>208.77799999999999</v>
      </c>
      <c r="H11" s="89">
        <f t="shared" si="0"/>
        <v>12.000257944696656</v>
      </c>
      <c r="I11" s="89">
        <f t="shared" si="1"/>
        <v>12.000153712148384</v>
      </c>
      <c r="J11" s="90">
        <f t="shared" si="2"/>
        <v>12.000114955742038</v>
      </c>
      <c r="K11" s="194">
        <f t="shared" si="3"/>
        <v>0.68613289310771308</v>
      </c>
      <c r="L11" s="194">
        <f t="shared" si="3"/>
        <v>0.68525834755580906</v>
      </c>
      <c r="M11" s="194">
        <f t="shared" si="3"/>
        <v>-10.857201414151763</v>
      </c>
      <c r="N11" s="194">
        <f t="shared" si="3"/>
        <v>-10.857489315007665</v>
      </c>
      <c r="O11" s="38"/>
      <c r="P11" s="87" t="s">
        <v>20</v>
      </c>
      <c r="Q11" s="88">
        <f>0.921+1.102</f>
        <v>2.0230000000000001</v>
      </c>
      <c r="R11" s="88">
        <f>22.14+23.097</f>
        <v>45.237000000000002</v>
      </c>
      <c r="S11" s="88">
        <v>2.0230000000000001</v>
      </c>
      <c r="T11" s="88">
        <v>45.237000000000002</v>
      </c>
      <c r="U11" s="88">
        <v>2.0230000000000001</v>
      </c>
      <c r="V11" s="88">
        <v>45.237000000000002</v>
      </c>
      <c r="W11" s="89">
        <f t="shared" si="4"/>
        <v>22.361344537815125</v>
      </c>
      <c r="X11" s="89">
        <f t="shared" si="5"/>
        <v>22.361344537815125</v>
      </c>
      <c r="Y11" s="90">
        <f t="shared" si="6"/>
        <v>22.361344537815125</v>
      </c>
      <c r="Z11" s="194">
        <f t="shared" si="7"/>
        <v>0</v>
      </c>
      <c r="AA11" s="194">
        <f t="shared" si="7"/>
        <v>0</v>
      </c>
      <c r="AB11" s="194">
        <f t="shared" si="7"/>
        <v>0</v>
      </c>
      <c r="AC11" s="194">
        <f t="shared" si="7"/>
        <v>0</v>
      </c>
      <c r="AD11" s="38"/>
      <c r="AE11" s="82" t="s">
        <v>31</v>
      </c>
      <c r="AF11" s="83">
        <v>76.783000000000001</v>
      </c>
      <c r="AG11" s="83">
        <v>2149.9110000000001</v>
      </c>
      <c r="AH11" s="83">
        <v>77.8</v>
      </c>
      <c r="AI11" s="83">
        <v>2179.1999999999998</v>
      </c>
      <c r="AJ11" s="83">
        <v>78.2</v>
      </c>
      <c r="AK11" s="83">
        <v>2197.4</v>
      </c>
      <c r="AL11" s="84">
        <f t="shared" si="8"/>
        <v>27.999830691689567</v>
      </c>
      <c r="AM11" s="84">
        <f t="shared" si="9"/>
        <v>28.010282776349612</v>
      </c>
      <c r="AN11" s="85">
        <f t="shared" si="10"/>
        <v>28.099744245524295</v>
      </c>
      <c r="AO11" s="194">
        <f t="shared" si="11"/>
        <v>1.3245119362358801</v>
      </c>
      <c r="AP11" s="194">
        <f t="shared" si="11"/>
        <v>1.3623354641192011</v>
      </c>
      <c r="AQ11" s="194">
        <f t="shared" si="11"/>
        <v>0.51413881748072709</v>
      </c>
      <c r="AR11" s="194">
        <f t="shared" si="11"/>
        <v>0.83516886930985101</v>
      </c>
      <c r="AS11" s="38"/>
      <c r="AT11" s="91" t="s">
        <v>45</v>
      </c>
      <c r="AU11" s="88"/>
      <c r="AV11" s="88"/>
      <c r="AW11" s="88">
        <v>0.32</v>
      </c>
      <c r="AX11" s="88">
        <v>7.36</v>
      </c>
      <c r="AY11" s="88">
        <v>0.25</v>
      </c>
      <c r="AZ11" s="88">
        <v>5.75</v>
      </c>
      <c r="BA11" s="89" t="str">
        <f t="shared" si="12"/>
        <v/>
      </c>
      <c r="BB11" s="89">
        <f t="shared" si="13"/>
        <v>23</v>
      </c>
      <c r="BC11" s="90">
        <f t="shared" si="14"/>
        <v>23</v>
      </c>
      <c r="BD11" s="194" t="str">
        <f t="shared" si="15"/>
        <v/>
      </c>
      <c r="BE11" s="194" t="str">
        <f t="shared" si="15"/>
        <v/>
      </c>
      <c r="BF11" s="194">
        <f t="shared" si="15"/>
        <v>-21.875000000000004</v>
      </c>
      <c r="BG11" s="194">
        <f t="shared" si="15"/>
        <v>-21.875000000000004</v>
      </c>
      <c r="BH11" s="38"/>
      <c r="BI11" s="82" t="s">
        <v>39</v>
      </c>
      <c r="BJ11" s="83">
        <v>11.294</v>
      </c>
      <c r="BK11" s="83">
        <v>154.38900000000001</v>
      </c>
      <c r="BL11" s="83">
        <v>11.52</v>
      </c>
      <c r="BM11" s="83">
        <v>169.113</v>
      </c>
      <c r="BN11" s="83">
        <v>11.635</v>
      </c>
      <c r="BO11" s="83">
        <v>170.976</v>
      </c>
      <c r="BP11" s="84">
        <f t="shared" si="16"/>
        <v>13.67000177085178</v>
      </c>
      <c r="BQ11" s="84">
        <f t="shared" si="17"/>
        <v>14.679947916666666</v>
      </c>
      <c r="BR11" s="85">
        <f t="shared" si="18"/>
        <v>14.694972067039107</v>
      </c>
      <c r="BS11" s="194">
        <f t="shared" si="19"/>
        <v>2.0010625110678153</v>
      </c>
      <c r="BT11" s="194">
        <f t="shared" si="19"/>
        <v>9.5369488758914098</v>
      </c>
      <c r="BU11" s="194">
        <f t="shared" si="19"/>
        <v>0.99826388888889073</v>
      </c>
      <c r="BV11" s="194">
        <f t="shared" si="19"/>
        <v>1.1016302708839649</v>
      </c>
      <c r="BW11" s="38"/>
      <c r="BX11" s="82" t="s">
        <v>24</v>
      </c>
      <c r="BY11" s="102">
        <v>8.2360000000000007</v>
      </c>
      <c r="BZ11" s="102">
        <v>182.68899999999999</v>
      </c>
      <c r="CA11" s="102">
        <v>8.26</v>
      </c>
      <c r="CB11" s="102">
        <v>183.65</v>
      </c>
      <c r="CC11" s="83">
        <v>8.3239999999999998</v>
      </c>
      <c r="CD11" s="83">
        <v>185.39500000000001</v>
      </c>
      <c r="CE11" s="84">
        <f t="shared" si="20"/>
        <v>22.181762991743561</v>
      </c>
      <c r="CF11" s="84">
        <f t="shared" si="21"/>
        <v>22.233656174334143</v>
      </c>
      <c r="CG11" s="85">
        <f t="shared" si="22"/>
        <v>22.272345026429601</v>
      </c>
      <c r="CH11" s="194">
        <f t="shared" si="23"/>
        <v>0.29140359397764853</v>
      </c>
      <c r="CI11" s="194">
        <f t="shared" si="23"/>
        <v>0.52603057655360352</v>
      </c>
      <c r="CJ11" s="194">
        <f t="shared" si="23"/>
        <v>0.77481840193704665</v>
      </c>
      <c r="CK11" s="194">
        <f t="shared" si="23"/>
        <v>0.95017696705690413</v>
      </c>
      <c r="CL11" s="105"/>
      <c r="CM11" s="87" t="s">
        <v>26</v>
      </c>
      <c r="CN11" s="88">
        <v>161.678</v>
      </c>
      <c r="CO11" s="88">
        <v>1602.8</v>
      </c>
      <c r="CP11" s="88">
        <v>175.005</v>
      </c>
      <c r="CQ11" s="88">
        <v>1877.931</v>
      </c>
      <c r="CR11" s="88">
        <v>171.172</v>
      </c>
      <c r="CS11" s="88">
        <v>1782.634</v>
      </c>
      <c r="CT11" s="89">
        <f t="shared" si="24"/>
        <v>9.9135318348816774</v>
      </c>
      <c r="CU11" s="89">
        <f t="shared" si="25"/>
        <v>10.730727693494472</v>
      </c>
      <c r="CV11" s="90">
        <f t="shared" si="26"/>
        <v>10.414285046619774</v>
      </c>
      <c r="CW11" s="194">
        <f t="shared" si="27"/>
        <v>8.2429272999418579</v>
      </c>
      <c r="CX11" s="194">
        <f t="shared" si="27"/>
        <v>17.165647616670832</v>
      </c>
      <c r="CY11" s="194">
        <f t="shared" si="27"/>
        <v>-2.1902231364818139</v>
      </c>
      <c r="CZ11" s="194">
        <f t="shared" si="27"/>
        <v>-5.0745740924453573</v>
      </c>
      <c r="DA11" s="38"/>
      <c r="DB11" s="87" t="s">
        <v>31</v>
      </c>
      <c r="DC11" s="103">
        <v>376.75099999999998</v>
      </c>
      <c r="DD11" s="103">
        <v>9693.33</v>
      </c>
      <c r="DE11" s="103">
        <v>386.60700000000003</v>
      </c>
      <c r="DF11" s="103">
        <v>11591.3</v>
      </c>
      <c r="DG11" s="103">
        <v>412.24900000000002</v>
      </c>
      <c r="DH11" s="103">
        <v>9030</v>
      </c>
      <c r="DI11" s="89">
        <f t="shared" si="28"/>
        <v>25.728743918397033</v>
      </c>
      <c r="DJ11" s="89">
        <f t="shared" si="29"/>
        <v>29.982126552286942</v>
      </c>
      <c r="DK11" s="90">
        <f t="shared" si="30"/>
        <v>21.90423748753787</v>
      </c>
      <c r="DL11" s="194">
        <f t="shared" si="31"/>
        <v>2.6160514504274843</v>
      </c>
      <c r="DM11" s="194">
        <f t="shared" si="31"/>
        <v>19.580164917525757</v>
      </c>
      <c r="DN11" s="194">
        <f t="shared" si="31"/>
        <v>6.6325751991039974</v>
      </c>
      <c r="DO11" s="194">
        <f t="shared" si="31"/>
        <v>-22.09674497252249</v>
      </c>
      <c r="DP11" s="38"/>
      <c r="DQ11" s="87" t="s">
        <v>38</v>
      </c>
      <c r="DR11" s="88">
        <v>0.26500000000000001</v>
      </c>
      <c r="DS11" s="88">
        <v>2.0459999999999998</v>
      </c>
      <c r="DT11" s="88">
        <v>0.27</v>
      </c>
      <c r="DU11" s="88">
        <v>2.12</v>
      </c>
      <c r="DV11" s="88">
        <v>0.24</v>
      </c>
      <c r="DW11" s="88">
        <v>4.25</v>
      </c>
      <c r="DX11" s="89">
        <f t="shared" si="32"/>
        <v>7.7207547169811308</v>
      </c>
      <c r="DY11" s="89">
        <f t="shared" si="33"/>
        <v>7.8518518518518521</v>
      </c>
      <c r="DZ11" s="90">
        <f t="shared" si="34"/>
        <v>17.708333333333336</v>
      </c>
      <c r="EA11" s="194">
        <f t="shared" si="35"/>
        <v>1.8867924528301903</v>
      </c>
      <c r="EB11" s="194">
        <f t="shared" si="35"/>
        <v>3.6168132942326632</v>
      </c>
      <c r="EC11" s="129">
        <f t="shared" si="35"/>
        <v>-11.11111111111112</v>
      </c>
      <c r="ED11" s="129">
        <f t="shared" si="35"/>
        <v>100.47169811320754</v>
      </c>
      <c r="EE11" s="38"/>
      <c r="EF11" s="91" t="s">
        <v>45</v>
      </c>
      <c r="EG11" s="88"/>
      <c r="EH11" s="88"/>
      <c r="EI11" s="88">
        <v>0.55000000000000004</v>
      </c>
      <c r="EJ11" s="88">
        <v>14.85</v>
      </c>
      <c r="EK11" s="88">
        <v>0.5</v>
      </c>
      <c r="EL11" s="88">
        <v>13.5</v>
      </c>
      <c r="EM11" s="89" t="str">
        <f t="shared" si="36"/>
        <v/>
      </c>
      <c r="EN11" s="89">
        <f t="shared" si="37"/>
        <v>26.999999999999996</v>
      </c>
      <c r="EO11" s="90">
        <f t="shared" si="38"/>
        <v>27</v>
      </c>
      <c r="EP11" s="194" t="str">
        <f t="shared" si="39"/>
        <v/>
      </c>
      <c r="EQ11" s="194" t="str">
        <f t="shared" si="39"/>
        <v/>
      </c>
      <c r="ER11" s="194">
        <f t="shared" si="39"/>
        <v>-9.0909090909090988</v>
      </c>
      <c r="ES11" s="194">
        <f t="shared" si="39"/>
        <v>-9.0909090909090882</v>
      </c>
      <c r="ET11" s="38"/>
    </row>
    <row r="12" spans="1:151">
      <c r="A12" s="87" t="s">
        <v>37</v>
      </c>
      <c r="B12" s="88"/>
      <c r="C12" s="88"/>
      <c r="D12" s="88"/>
      <c r="E12" s="88"/>
      <c r="F12" s="88">
        <v>7.9690000000000003</v>
      </c>
      <c r="G12" s="88">
        <v>95.628</v>
      </c>
      <c r="H12" s="89" t="str">
        <f t="shared" si="0"/>
        <v/>
      </c>
      <c r="I12" s="89" t="str">
        <f t="shared" si="1"/>
        <v/>
      </c>
      <c r="J12" s="90">
        <f t="shared" si="2"/>
        <v>12</v>
      </c>
      <c r="K12" s="194" t="str">
        <f t="shared" si="3"/>
        <v/>
      </c>
      <c r="L12" s="194" t="str">
        <f t="shared" si="3"/>
        <v/>
      </c>
      <c r="M12" s="194" t="str">
        <f t="shared" si="3"/>
        <v/>
      </c>
      <c r="N12" s="194" t="str">
        <f t="shared" si="3"/>
        <v/>
      </c>
      <c r="O12" s="38"/>
      <c r="P12" s="87" t="s">
        <v>47</v>
      </c>
      <c r="Q12" s="88">
        <v>56.104999999999997</v>
      </c>
      <c r="R12" s="88">
        <v>1271.54</v>
      </c>
      <c r="S12" s="88">
        <v>56.218000000000004</v>
      </c>
      <c r="T12" s="88">
        <v>1291.54</v>
      </c>
      <c r="U12" s="88">
        <v>57.491999999999997</v>
      </c>
      <c r="V12" s="88">
        <v>1240.4860000000001</v>
      </c>
      <c r="W12" s="89">
        <f t="shared" si="4"/>
        <v>22.663577221281525</v>
      </c>
      <c r="X12" s="89">
        <f t="shared" si="5"/>
        <v>22.973780639652777</v>
      </c>
      <c r="Y12" s="90">
        <f t="shared" si="6"/>
        <v>21.576671536909487</v>
      </c>
      <c r="Z12" s="194">
        <f t="shared" si="7"/>
        <v>0.20140807414670112</v>
      </c>
      <c r="AA12" s="194">
        <f t="shared" si="7"/>
        <v>1.5728958585652046</v>
      </c>
      <c r="AB12" s="194">
        <f t="shared" si="7"/>
        <v>2.2661780924259025</v>
      </c>
      <c r="AC12" s="194">
        <f t="shared" si="7"/>
        <v>-3.9529553865927389</v>
      </c>
      <c r="AD12" s="38"/>
      <c r="AE12" s="82" t="s">
        <v>51</v>
      </c>
      <c r="AF12" s="83">
        <v>41.47</v>
      </c>
      <c r="AG12" s="83">
        <v>1162.24</v>
      </c>
      <c r="AH12" s="83">
        <v>40.98</v>
      </c>
      <c r="AI12" s="83">
        <v>1148.21</v>
      </c>
      <c r="AJ12" s="83">
        <v>40.98</v>
      </c>
      <c r="AK12" s="83">
        <v>1150.8800000000001</v>
      </c>
      <c r="AL12" s="84">
        <f t="shared" si="8"/>
        <v>28.026042922594648</v>
      </c>
      <c r="AM12" s="84">
        <f t="shared" si="9"/>
        <v>28.01878965348951</v>
      </c>
      <c r="AN12" s="85">
        <f t="shared" si="10"/>
        <v>28.083943387018063</v>
      </c>
      <c r="AO12" s="194">
        <f t="shared" si="11"/>
        <v>-1.181577043646014</v>
      </c>
      <c r="AP12" s="194">
        <f t="shared" si="11"/>
        <v>-1.2071517070484559</v>
      </c>
      <c r="AQ12" s="194">
        <f t="shared" si="11"/>
        <v>0</v>
      </c>
      <c r="AR12" s="194">
        <f t="shared" si="11"/>
        <v>0.23253586016495875</v>
      </c>
      <c r="AS12" s="38"/>
      <c r="AT12" s="87" t="s">
        <v>34</v>
      </c>
      <c r="AU12" s="88">
        <v>10</v>
      </c>
      <c r="AV12" s="88">
        <v>189</v>
      </c>
      <c r="AW12" s="88">
        <v>11</v>
      </c>
      <c r="AX12" s="88">
        <v>238</v>
      </c>
      <c r="AY12" s="88">
        <v>36</v>
      </c>
      <c r="AZ12" s="88">
        <v>813.24</v>
      </c>
      <c r="BA12" s="89">
        <f t="shared" si="12"/>
        <v>18.899999999999999</v>
      </c>
      <c r="BB12" s="89">
        <f t="shared" si="13"/>
        <v>21.636363636363637</v>
      </c>
      <c r="BC12" s="90">
        <f t="shared" si="14"/>
        <v>22.59</v>
      </c>
      <c r="BD12" s="194">
        <f t="shared" si="15"/>
        <v>10</v>
      </c>
      <c r="BE12" s="194">
        <f t="shared" si="15"/>
        <v>25.925925925925924</v>
      </c>
      <c r="BF12" s="194">
        <f t="shared" si="15"/>
        <v>227.27272727272728</v>
      </c>
      <c r="BG12" s="194">
        <f t="shared" si="15"/>
        <v>241.69747899159665</v>
      </c>
      <c r="BH12" s="38"/>
      <c r="BI12" s="82" t="s">
        <v>42</v>
      </c>
      <c r="BJ12" s="83">
        <v>31.765999999999998</v>
      </c>
      <c r="BK12" s="83">
        <v>444.733</v>
      </c>
      <c r="BL12" s="83">
        <v>32.524000000000001</v>
      </c>
      <c r="BM12" s="83">
        <v>447.40300000000002</v>
      </c>
      <c r="BN12" s="83">
        <v>32.526000000000003</v>
      </c>
      <c r="BO12" s="83">
        <v>447.40600000000001</v>
      </c>
      <c r="BP12" s="84">
        <f t="shared" si="16"/>
        <v>14.000283321790594</v>
      </c>
      <c r="BQ12" s="84">
        <f t="shared" si="17"/>
        <v>13.756087812077235</v>
      </c>
      <c r="BR12" s="85">
        <f t="shared" si="18"/>
        <v>13.755334194183114</v>
      </c>
      <c r="BS12" s="194">
        <f t="shared" si="19"/>
        <v>2.3861990807781992</v>
      </c>
      <c r="BT12" s="194">
        <f t="shared" si="19"/>
        <v>0.60036021612968138</v>
      </c>
      <c r="BU12" s="194">
        <f t="shared" si="19"/>
        <v>6.1493051285279928E-3</v>
      </c>
      <c r="BV12" s="194">
        <f t="shared" si="19"/>
        <v>6.7053640677105489E-4</v>
      </c>
      <c r="BW12" s="38"/>
      <c r="BX12" s="82" t="s">
        <v>52</v>
      </c>
      <c r="BY12" s="102">
        <v>1.298</v>
      </c>
      <c r="BZ12" s="102">
        <v>22.856999999999999</v>
      </c>
      <c r="CA12" s="102">
        <v>0.81399999999999995</v>
      </c>
      <c r="CB12" s="102">
        <v>15.504</v>
      </c>
      <c r="CC12" s="102">
        <v>0.78100000000000003</v>
      </c>
      <c r="CD12" s="102">
        <v>17.067</v>
      </c>
      <c r="CE12" s="84">
        <f t="shared" si="20"/>
        <v>17.609399075500768</v>
      </c>
      <c r="CF12" s="84">
        <f t="shared" si="21"/>
        <v>19.046683046683047</v>
      </c>
      <c r="CG12" s="85">
        <f t="shared" si="22"/>
        <v>21.852752880921894</v>
      </c>
      <c r="CH12" s="194">
        <f t="shared" si="23"/>
        <v>-37.288135593220346</v>
      </c>
      <c r="CI12" s="194">
        <f t="shared" si="23"/>
        <v>-32.169576059850371</v>
      </c>
      <c r="CJ12" s="194">
        <f t="shared" si="23"/>
        <v>-4.0540540540540446</v>
      </c>
      <c r="CK12" s="194">
        <f t="shared" si="23"/>
        <v>10.081269349845206</v>
      </c>
      <c r="CL12" s="105"/>
      <c r="CM12" s="87" t="s">
        <v>24</v>
      </c>
      <c r="CN12" s="88">
        <v>19.701000000000001</v>
      </c>
      <c r="CO12" s="88">
        <v>200.94300000000001</v>
      </c>
      <c r="CP12" s="88">
        <v>20.329999999999998</v>
      </c>
      <c r="CQ12" s="88">
        <v>208.17</v>
      </c>
      <c r="CR12" s="88">
        <v>20.544</v>
      </c>
      <c r="CS12" s="88">
        <v>210.85599999999999</v>
      </c>
      <c r="CT12" s="89">
        <f t="shared" si="24"/>
        <v>10.199634536317953</v>
      </c>
      <c r="CU12" s="89">
        <f t="shared" si="25"/>
        <v>10.239547466797836</v>
      </c>
      <c r="CV12" s="90">
        <f t="shared" si="26"/>
        <v>10.263629283489095</v>
      </c>
      <c r="CW12" s="194">
        <f t="shared" si="27"/>
        <v>3.1927313334348395</v>
      </c>
      <c r="CX12" s="194">
        <f t="shared" si="27"/>
        <v>3.5965423030411481</v>
      </c>
      <c r="CY12" s="194">
        <f t="shared" si="27"/>
        <v>1.0526315789473792</v>
      </c>
      <c r="CZ12" s="194">
        <f t="shared" si="27"/>
        <v>1.29029158860547</v>
      </c>
      <c r="DA12" s="38"/>
      <c r="DB12" s="87" t="s">
        <v>27</v>
      </c>
      <c r="DC12" s="103">
        <v>4.91</v>
      </c>
      <c r="DD12" s="103">
        <v>104.89</v>
      </c>
      <c r="DE12" s="103">
        <v>5.05</v>
      </c>
      <c r="DF12" s="103">
        <v>105.11</v>
      </c>
      <c r="DG12" s="103">
        <v>5.35</v>
      </c>
      <c r="DH12" s="103">
        <v>115.63</v>
      </c>
      <c r="DI12" s="89">
        <f t="shared" si="28"/>
        <v>21.362525458248474</v>
      </c>
      <c r="DJ12" s="89">
        <f t="shared" si="29"/>
        <v>20.813861386138615</v>
      </c>
      <c r="DK12" s="90">
        <f t="shared" si="30"/>
        <v>21.613084112149533</v>
      </c>
      <c r="DL12" s="194">
        <f t="shared" si="31"/>
        <v>2.851323828920564</v>
      </c>
      <c r="DM12" s="194">
        <f t="shared" si="31"/>
        <v>0.20974354085232039</v>
      </c>
      <c r="DN12" s="194">
        <f t="shared" si="31"/>
        <v>5.9405940594059379</v>
      </c>
      <c r="DO12" s="194">
        <f t="shared" si="31"/>
        <v>10.008562458376936</v>
      </c>
      <c r="DP12" s="38"/>
      <c r="DQ12" s="87" t="s">
        <v>51</v>
      </c>
      <c r="DR12" s="88"/>
      <c r="DS12" s="88"/>
      <c r="DT12" s="88">
        <v>0.06</v>
      </c>
      <c r="DU12" s="88">
        <v>0.99</v>
      </c>
      <c r="DV12" s="88">
        <v>0.06</v>
      </c>
      <c r="DW12" s="88">
        <v>1.01</v>
      </c>
      <c r="DX12" s="89" t="str">
        <f t="shared" si="32"/>
        <v/>
      </c>
      <c r="DY12" s="89">
        <f t="shared" si="33"/>
        <v>16.5</v>
      </c>
      <c r="DZ12" s="90">
        <f t="shared" si="34"/>
        <v>16.833333333333336</v>
      </c>
      <c r="EA12" s="194" t="str">
        <f t="shared" si="35"/>
        <v/>
      </c>
      <c r="EB12" s="194" t="str">
        <f t="shared" si="35"/>
        <v/>
      </c>
      <c r="EC12" s="194">
        <f t="shared" si="35"/>
        <v>0</v>
      </c>
      <c r="ED12" s="194">
        <f t="shared" si="35"/>
        <v>2.0202020202020221</v>
      </c>
      <c r="EE12" s="38"/>
      <c r="EF12" s="87" t="s">
        <v>44</v>
      </c>
      <c r="EG12" s="88">
        <v>1.58</v>
      </c>
      <c r="EH12" s="88">
        <v>38.659999999999997</v>
      </c>
      <c r="EI12" s="88">
        <v>1.57</v>
      </c>
      <c r="EJ12" s="88">
        <v>38.299999999999997</v>
      </c>
      <c r="EK12" s="88">
        <v>1.58</v>
      </c>
      <c r="EL12" s="88">
        <v>39</v>
      </c>
      <c r="EM12" s="89">
        <f t="shared" si="36"/>
        <v>24.468354430379744</v>
      </c>
      <c r="EN12" s="89">
        <f t="shared" si="37"/>
        <v>24.394904458598724</v>
      </c>
      <c r="EO12" s="90">
        <f t="shared" si="38"/>
        <v>24.683544303797468</v>
      </c>
      <c r="EP12" s="194">
        <f t="shared" si="39"/>
        <v>-0.63291139240506378</v>
      </c>
      <c r="EQ12" s="194">
        <f t="shared" si="39"/>
        <v>-0.93119503362648592</v>
      </c>
      <c r="ER12" s="194">
        <f t="shared" si="39"/>
        <v>0.63694267515923619</v>
      </c>
      <c r="ES12" s="194">
        <f t="shared" si="39"/>
        <v>1.8276762402088846</v>
      </c>
      <c r="ET12" s="38"/>
    </row>
    <row r="13" spans="1:151">
      <c r="A13" s="87" t="s">
        <v>23</v>
      </c>
      <c r="B13" s="88">
        <v>12.9</v>
      </c>
      <c r="C13" s="88">
        <v>137.9</v>
      </c>
      <c r="D13" s="88">
        <v>12.6</v>
      </c>
      <c r="E13" s="88">
        <v>145</v>
      </c>
      <c r="F13" s="88">
        <v>12.66</v>
      </c>
      <c r="G13" s="88">
        <v>132.22</v>
      </c>
      <c r="H13" s="89">
        <f t="shared" si="0"/>
        <v>10.689922480620154</v>
      </c>
      <c r="I13" s="89">
        <f t="shared" si="1"/>
        <v>11.507936507936508</v>
      </c>
      <c r="J13" s="90">
        <f t="shared" si="2"/>
        <v>10.443917851500789</v>
      </c>
      <c r="K13" s="194">
        <f t="shared" si="3"/>
        <v>-2.3255813953488427</v>
      </c>
      <c r="L13" s="194">
        <f t="shared" si="3"/>
        <v>5.1486584481508295</v>
      </c>
      <c r="M13" s="194">
        <f t="shared" si="3"/>
        <v>0.47619047619048016</v>
      </c>
      <c r="N13" s="194">
        <f t="shared" si="3"/>
        <v>-8.8137931034482762</v>
      </c>
      <c r="O13" s="38"/>
      <c r="P13" s="87" t="s">
        <v>24</v>
      </c>
      <c r="Q13" s="88">
        <v>3.375</v>
      </c>
      <c r="R13" s="88">
        <v>71.647999999999996</v>
      </c>
      <c r="S13" s="88">
        <v>3.83</v>
      </c>
      <c r="T13" s="88">
        <v>81.27</v>
      </c>
      <c r="U13" s="88">
        <v>3.859</v>
      </c>
      <c r="V13" s="88">
        <v>82.016000000000005</v>
      </c>
      <c r="W13" s="89">
        <f t="shared" si="4"/>
        <v>21.229037037037035</v>
      </c>
      <c r="X13" s="89">
        <f t="shared" si="5"/>
        <v>21.219321148825063</v>
      </c>
      <c r="Y13" s="90">
        <f t="shared" si="6"/>
        <v>21.253174397512311</v>
      </c>
      <c r="Z13" s="194">
        <f t="shared" si="7"/>
        <v>13.481481481481483</v>
      </c>
      <c r="AA13" s="194">
        <f t="shared" si="7"/>
        <v>13.42954443948191</v>
      </c>
      <c r="AB13" s="194">
        <f t="shared" si="7"/>
        <v>0.75718015665796112</v>
      </c>
      <c r="AC13" s="194">
        <f t="shared" si="7"/>
        <v>0.91792789467209235</v>
      </c>
      <c r="AD13" s="38"/>
      <c r="AE13" s="86" t="s">
        <v>45</v>
      </c>
      <c r="AF13" s="83"/>
      <c r="AG13" s="83"/>
      <c r="AH13" s="83">
        <v>0.45</v>
      </c>
      <c r="AI13" s="83">
        <v>11.55</v>
      </c>
      <c r="AJ13" s="83">
        <v>0.4</v>
      </c>
      <c r="AK13" s="83">
        <v>11</v>
      </c>
      <c r="AL13" s="84" t="str">
        <f t="shared" si="8"/>
        <v/>
      </c>
      <c r="AM13" s="84">
        <f t="shared" si="9"/>
        <v>25.666666666666668</v>
      </c>
      <c r="AN13" s="85">
        <f t="shared" si="10"/>
        <v>27.5</v>
      </c>
      <c r="AO13" s="194" t="str">
        <f t="shared" si="11"/>
        <v/>
      </c>
      <c r="AP13" s="194" t="str">
        <f t="shared" si="11"/>
        <v/>
      </c>
      <c r="AQ13" s="194">
        <f t="shared" si="11"/>
        <v>-11.111111111111107</v>
      </c>
      <c r="AR13" s="194">
        <f t="shared" si="11"/>
        <v>-4.7619047619047681</v>
      </c>
      <c r="AS13" s="38"/>
      <c r="AT13" s="87" t="s">
        <v>29</v>
      </c>
      <c r="AU13" s="88">
        <v>3.1</v>
      </c>
      <c r="AV13" s="88">
        <v>63.24</v>
      </c>
      <c r="AW13" s="88">
        <v>4.351</v>
      </c>
      <c r="AX13" s="88">
        <v>101.71</v>
      </c>
      <c r="AY13" s="88">
        <v>4.5259999999999998</v>
      </c>
      <c r="AZ13" s="88">
        <v>100.071</v>
      </c>
      <c r="BA13" s="89">
        <f t="shared" si="12"/>
        <v>20.399999999999999</v>
      </c>
      <c r="BB13" s="89">
        <f t="shared" si="13"/>
        <v>23.376235348195816</v>
      </c>
      <c r="BC13" s="90">
        <f t="shared" si="14"/>
        <v>22.110251878038003</v>
      </c>
      <c r="BD13" s="194">
        <f t="shared" si="15"/>
        <v>40.354838709677416</v>
      </c>
      <c r="BE13" s="194">
        <f t="shared" si="15"/>
        <v>60.831752055660957</v>
      </c>
      <c r="BF13" s="194">
        <f t="shared" si="15"/>
        <v>4.0220638933578448</v>
      </c>
      <c r="BG13" s="194">
        <f t="shared" si="15"/>
        <v>-1.611444302428469</v>
      </c>
      <c r="BH13" s="38"/>
      <c r="BI13" s="82" t="s">
        <v>47</v>
      </c>
      <c r="BJ13" s="83">
        <v>58.997999999999998</v>
      </c>
      <c r="BK13" s="83">
        <v>825.25900000000001</v>
      </c>
      <c r="BL13" s="83">
        <v>59.234999999999999</v>
      </c>
      <c r="BM13" s="83">
        <v>854.21900000000005</v>
      </c>
      <c r="BN13" s="83">
        <v>58.076999999999998</v>
      </c>
      <c r="BO13" s="83">
        <v>783.54300000000001</v>
      </c>
      <c r="BP13" s="84">
        <f t="shared" si="16"/>
        <v>13.987914844571003</v>
      </c>
      <c r="BQ13" s="84">
        <f t="shared" si="17"/>
        <v>14.420849160124927</v>
      </c>
      <c r="BR13" s="85">
        <f t="shared" si="18"/>
        <v>13.491451004700657</v>
      </c>
      <c r="BS13" s="194">
        <f t="shared" si="19"/>
        <v>0.40170853249263005</v>
      </c>
      <c r="BT13" s="194">
        <f t="shared" si="19"/>
        <v>3.5092013537568252</v>
      </c>
      <c r="BU13" s="194">
        <f t="shared" si="19"/>
        <v>-1.9549252975436842</v>
      </c>
      <c r="BV13" s="194">
        <f t="shared" si="19"/>
        <v>-8.273756495699585</v>
      </c>
      <c r="BW13" s="38"/>
      <c r="BX13" s="82" t="s">
        <v>42</v>
      </c>
      <c r="BY13" s="102">
        <v>15.696999999999999</v>
      </c>
      <c r="BZ13" s="102">
        <v>318.18700000000001</v>
      </c>
      <c r="CA13" s="102">
        <v>17.213999999999999</v>
      </c>
      <c r="CB13" s="102">
        <v>322.154</v>
      </c>
      <c r="CC13" s="102">
        <v>16.22</v>
      </c>
      <c r="CD13" s="102">
        <v>320.52999999999997</v>
      </c>
      <c r="CE13" s="84">
        <f t="shared" si="20"/>
        <v>20.270561253742756</v>
      </c>
      <c r="CF13" s="84">
        <f t="shared" si="21"/>
        <v>18.714650865574534</v>
      </c>
      <c r="CG13" s="85">
        <f t="shared" si="22"/>
        <v>19.761405672009865</v>
      </c>
      <c r="CH13" s="194">
        <f t="shared" si="23"/>
        <v>9.6642670573995009</v>
      </c>
      <c r="CI13" s="194">
        <f t="shared" si="23"/>
        <v>1.2467511243388274</v>
      </c>
      <c r="CJ13" s="194">
        <f t="shared" si="23"/>
        <v>-5.7743696990821416</v>
      </c>
      <c r="CK13" s="194">
        <f t="shared" si="23"/>
        <v>-0.50410673156317276</v>
      </c>
      <c r="CL13" s="105"/>
      <c r="CM13" s="101" t="s">
        <v>28</v>
      </c>
      <c r="CN13" s="88">
        <v>4.74</v>
      </c>
      <c r="CO13" s="88">
        <v>46.54</v>
      </c>
      <c r="CP13" s="88">
        <v>4.95</v>
      </c>
      <c r="CQ13" s="88">
        <v>50.59</v>
      </c>
      <c r="CR13" s="88">
        <v>5.81</v>
      </c>
      <c r="CS13" s="88">
        <v>59.42</v>
      </c>
      <c r="CT13" s="89">
        <f t="shared" si="24"/>
        <v>9.8185654008438821</v>
      </c>
      <c r="CU13" s="89">
        <f t="shared" si="25"/>
        <v>10.22020202020202</v>
      </c>
      <c r="CV13" s="90">
        <f t="shared" si="26"/>
        <v>10.227194492254734</v>
      </c>
      <c r="CW13" s="194">
        <f t="shared" si="27"/>
        <v>4.4303797468354427</v>
      </c>
      <c r="CX13" s="194">
        <f t="shared" si="27"/>
        <v>8.7021916630855269</v>
      </c>
      <c r="CY13" s="194">
        <f t="shared" si="27"/>
        <v>17.373737373737359</v>
      </c>
      <c r="CZ13" s="194">
        <f t="shared" si="27"/>
        <v>17.454042300849963</v>
      </c>
      <c r="DA13" s="38"/>
      <c r="DB13" s="87" t="s">
        <v>21</v>
      </c>
      <c r="DC13" s="103">
        <v>87.974999999999994</v>
      </c>
      <c r="DD13" s="103">
        <v>1816.684</v>
      </c>
      <c r="DE13" s="103">
        <v>108.874</v>
      </c>
      <c r="DF13" s="103">
        <v>2299</v>
      </c>
      <c r="DG13" s="103">
        <v>110</v>
      </c>
      <c r="DH13" s="103">
        <v>2322.3969999999999</v>
      </c>
      <c r="DI13" s="89">
        <f t="shared" si="28"/>
        <v>20.650002841716397</v>
      </c>
      <c r="DJ13" s="89">
        <f t="shared" si="29"/>
        <v>21.116152616786376</v>
      </c>
      <c r="DK13" s="90">
        <f t="shared" si="30"/>
        <v>21.1127</v>
      </c>
      <c r="DL13" s="194">
        <f t="shared" si="31"/>
        <v>23.755612389883492</v>
      </c>
      <c r="DM13" s="194">
        <f t="shared" si="31"/>
        <v>26.549251273198866</v>
      </c>
      <c r="DN13" s="194">
        <f t="shared" si="31"/>
        <v>1.0342230468247744</v>
      </c>
      <c r="DO13" s="194">
        <f t="shared" si="31"/>
        <v>1.0177033492822938</v>
      </c>
      <c r="DP13" s="38"/>
      <c r="DQ13" s="91" t="s">
        <v>25</v>
      </c>
      <c r="DR13" s="88"/>
      <c r="DS13" s="88"/>
      <c r="DT13" s="88">
        <v>6</v>
      </c>
      <c r="DU13" s="88">
        <v>50</v>
      </c>
      <c r="DV13" s="88">
        <v>6.15</v>
      </c>
      <c r="DW13" s="88">
        <v>92.25</v>
      </c>
      <c r="DX13" s="89" t="str">
        <f t="shared" si="32"/>
        <v/>
      </c>
      <c r="DY13" s="89">
        <f t="shared" si="33"/>
        <v>8.3333333333333339</v>
      </c>
      <c r="DZ13" s="90">
        <f t="shared" si="34"/>
        <v>15</v>
      </c>
      <c r="EA13" s="194" t="str">
        <f t="shared" si="35"/>
        <v/>
      </c>
      <c r="EB13" s="194" t="str">
        <f t="shared" si="35"/>
        <v/>
      </c>
      <c r="EC13" s="194">
        <f t="shared" si="35"/>
        <v>2.5000000000000062</v>
      </c>
      <c r="ED13" s="194">
        <f t="shared" si="35"/>
        <v>84.5</v>
      </c>
      <c r="EE13" s="38"/>
      <c r="EF13" s="87" t="s">
        <v>20</v>
      </c>
      <c r="EG13" s="88">
        <f>1.702+1.874</f>
        <v>3.5760000000000001</v>
      </c>
      <c r="EH13" s="88">
        <f>47.048+41.037</f>
        <v>88.085000000000008</v>
      </c>
      <c r="EI13" s="88">
        <v>3.5760000000000001</v>
      </c>
      <c r="EJ13" s="88">
        <v>88.084999999999994</v>
      </c>
      <c r="EK13" s="88">
        <v>3.5760000000000001</v>
      </c>
      <c r="EL13" s="88">
        <v>88.084999999999994</v>
      </c>
      <c r="EM13" s="89">
        <f t="shared" si="36"/>
        <v>24.632270693512307</v>
      </c>
      <c r="EN13" s="89">
        <f t="shared" si="37"/>
        <v>24.632270693512304</v>
      </c>
      <c r="EO13" s="90">
        <f t="shared" si="38"/>
        <v>24.632270693512304</v>
      </c>
      <c r="EP13" s="194">
        <f t="shared" si="39"/>
        <v>0</v>
      </c>
      <c r="EQ13" s="194">
        <f t="shared" si="39"/>
        <v>-1.613311541715616E-14</v>
      </c>
      <c r="ER13" s="194">
        <f t="shared" si="39"/>
        <v>0</v>
      </c>
      <c r="ES13" s="194">
        <f t="shared" si="39"/>
        <v>0</v>
      </c>
      <c r="ET13" s="38"/>
    </row>
    <row r="14" spans="1:151">
      <c r="A14" s="87" t="s">
        <v>40</v>
      </c>
      <c r="B14" s="88">
        <v>4.87</v>
      </c>
      <c r="C14" s="88">
        <v>41.66</v>
      </c>
      <c r="D14" s="88">
        <v>5.16</v>
      </c>
      <c r="E14" s="88">
        <v>43.92</v>
      </c>
      <c r="F14" s="88">
        <v>5.98</v>
      </c>
      <c r="G14" s="88">
        <v>51.35</v>
      </c>
      <c r="H14" s="89">
        <f t="shared" si="0"/>
        <v>8.5544147843942504</v>
      </c>
      <c r="I14" s="89">
        <f t="shared" si="1"/>
        <v>8.5116279069767451</v>
      </c>
      <c r="J14" s="90">
        <f t="shared" si="2"/>
        <v>8.5869565217391308</v>
      </c>
      <c r="K14" s="194">
        <f t="shared" si="3"/>
        <v>5.9548254620123213</v>
      </c>
      <c r="L14" s="194">
        <f t="shared" si="3"/>
        <v>5.424867978876633</v>
      </c>
      <c r="M14" s="194">
        <f t="shared" si="3"/>
        <v>15.891472868217061</v>
      </c>
      <c r="N14" s="194">
        <f t="shared" si="3"/>
        <v>16.917122040072858</v>
      </c>
      <c r="O14" s="38"/>
      <c r="P14" s="87" t="s">
        <v>36</v>
      </c>
      <c r="Q14" s="88">
        <v>17.809999999999999</v>
      </c>
      <c r="R14" s="88">
        <v>281.51</v>
      </c>
      <c r="S14" s="88">
        <v>18.29</v>
      </c>
      <c r="T14" s="88">
        <v>302.89</v>
      </c>
      <c r="U14" s="88">
        <v>19</v>
      </c>
      <c r="V14" s="88">
        <v>400.78</v>
      </c>
      <c r="W14" s="89">
        <f t="shared" si="4"/>
        <v>15.80628860190904</v>
      </c>
      <c r="X14" s="89">
        <f t="shared" si="5"/>
        <v>16.560415527610715</v>
      </c>
      <c r="Y14" s="90">
        <f t="shared" si="6"/>
        <v>21.093684210526316</v>
      </c>
      <c r="Z14" s="194">
        <f t="shared" si="7"/>
        <v>2.6951151038742305</v>
      </c>
      <c r="AA14" s="194">
        <f t="shared" si="7"/>
        <v>7.5947568470036568</v>
      </c>
      <c r="AB14" s="194">
        <f t="shared" si="7"/>
        <v>3.8819026790596003</v>
      </c>
      <c r="AC14" s="194">
        <f t="shared" si="7"/>
        <v>32.318663541219586</v>
      </c>
      <c r="AD14" s="38"/>
      <c r="AE14" s="82" t="s">
        <v>44</v>
      </c>
      <c r="AF14" s="83">
        <v>2.59</v>
      </c>
      <c r="AG14" s="83">
        <v>67.150000000000006</v>
      </c>
      <c r="AH14" s="83">
        <v>2.96</v>
      </c>
      <c r="AI14" s="83">
        <v>76.34</v>
      </c>
      <c r="AJ14" s="83">
        <v>3.03</v>
      </c>
      <c r="AK14" s="83">
        <v>79.290000000000006</v>
      </c>
      <c r="AL14" s="84">
        <f t="shared" si="8"/>
        <v>25.926640926640932</v>
      </c>
      <c r="AM14" s="84">
        <f t="shared" si="9"/>
        <v>25.79054054054054</v>
      </c>
      <c r="AN14" s="85">
        <f t="shared" si="10"/>
        <v>26.168316831683171</v>
      </c>
      <c r="AO14" s="194">
        <f t="shared" si="11"/>
        <v>14.28571428571429</v>
      </c>
      <c r="AP14" s="194">
        <f t="shared" si="11"/>
        <v>13.685778108711835</v>
      </c>
      <c r="AQ14" s="194">
        <f t="shared" si="11"/>
        <v>2.3648648648648596</v>
      </c>
      <c r="AR14" s="194">
        <f t="shared" si="11"/>
        <v>3.8642913282682776</v>
      </c>
      <c r="AS14" s="38"/>
      <c r="AT14" s="87" t="s">
        <v>27</v>
      </c>
      <c r="AU14" s="88">
        <v>0.77</v>
      </c>
      <c r="AV14" s="88">
        <v>14.35</v>
      </c>
      <c r="AW14" s="88">
        <v>0.95</v>
      </c>
      <c r="AX14" s="88">
        <v>20.170000000000002</v>
      </c>
      <c r="AY14" s="88">
        <v>1.01</v>
      </c>
      <c r="AZ14" s="88">
        <v>22.2</v>
      </c>
      <c r="BA14" s="89">
        <f t="shared" si="12"/>
        <v>18.636363636363637</v>
      </c>
      <c r="BB14" s="89">
        <f t="shared" si="13"/>
        <v>21.231578947368423</v>
      </c>
      <c r="BC14" s="90">
        <f t="shared" si="14"/>
        <v>21.980198019801978</v>
      </c>
      <c r="BD14" s="194">
        <f t="shared" si="15"/>
        <v>23.376623376623368</v>
      </c>
      <c r="BE14" s="194">
        <f t="shared" si="15"/>
        <v>40.557491289198623</v>
      </c>
      <c r="BF14" s="194">
        <f t="shared" si="15"/>
        <v>6.3157894736842159</v>
      </c>
      <c r="BG14" s="194">
        <f t="shared" si="15"/>
        <v>10.064452156668306</v>
      </c>
      <c r="BH14" s="38"/>
      <c r="BI14" s="87" t="s">
        <v>29</v>
      </c>
      <c r="BJ14" s="88"/>
      <c r="BK14" s="88"/>
      <c r="BL14" s="88">
        <v>2.5219999999999998</v>
      </c>
      <c r="BM14" s="88">
        <v>30.344000000000001</v>
      </c>
      <c r="BN14" s="88">
        <v>2.7559999999999998</v>
      </c>
      <c r="BO14" s="88">
        <v>34.027999999999999</v>
      </c>
      <c r="BP14" s="89" t="str">
        <f t="shared" si="16"/>
        <v/>
      </c>
      <c r="BQ14" s="89">
        <f t="shared" si="17"/>
        <v>12.031720856463126</v>
      </c>
      <c r="BR14" s="90">
        <f t="shared" si="18"/>
        <v>12.346879535558781</v>
      </c>
      <c r="BS14" s="194" t="str">
        <f t="shared" si="19"/>
        <v/>
      </c>
      <c r="BT14" s="194" t="str">
        <f t="shared" si="19"/>
        <v/>
      </c>
      <c r="BU14" s="194">
        <f t="shared" si="19"/>
        <v>9.2783505154639183</v>
      </c>
      <c r="BV14" s="194">
        <f t="shared" si="19"/>
        <v>12.140785657790659</v>
      </c>
      <c r="BW14" s="38"/>
      <c r="BX14" s="87" t="s">
        <v>29</v>
      </c>
      <c r="BY14" s="103">
        <v>2.2000000000000002</v>
      </c>
      <c r="BZ14" s="103">
        <v>36.299999999999997</v>
      </c>
      <c r="CA14" s="103">
        <v>2.2679999999999998</v>
      </c>
      <c r="CB14" s="103">
        <v>39.362000000000002</v>
      </c>
      <c r="CC14" s="103">
        <v>2.3380000000000001</v>
      </c>
      <c r="CD14" s="103">
        <v>43.706000000000003</v>
      </c>
      <c r="CE14" s="89">
        <f t="shared" si="20"/>
        <v>16.499999999999996</v>
      </c>
      <c r="CF14" s="89">
        <f t="shared" si="21"/>
        <v>17.355379188712526</v>
      </c>
      <c r="CG14" s="90">
        <f t="shared" si="22"/>
        <v>18.693755346449958</v>
      </c>
      <c r="CH14" s="194">
        <f t="shared" si="23"/>
        <v>3.0909090909090735</v>
      </c>
      <c r="CI14" s="194">
        <f t="shared" si="23"/>
        <v>8.4352617079889942</v>
      </c>
      <c r="CJ14" s="194">
        <f t="shared" si="23"/>
        <v>3.0864197530864326</v>
      </c>
      <c r="CK14" s="194">
        <f t="shared" si="23"/>
        <v>11.036024592246331</v>
      </c>
      <c r="CL14" s="38"/>
      <c r="CM14" s="87" t="s">
        <v>33</v>
      </c>
      <c r="CN14" s="88">
        <v>2.3540000000000001</v>
      </c>
      <c r="CO14" s="88">
        <v>82.394999999999996</v>
      </c>
      <c r="CP14" s="88">
        <v>2.903</v>
      </c>
      <c r="CQ14" s="88">
        <v>29.027000000000001</v>
      </c>
      <c r="CR14" s="88">
        <v>2.3690000000000002</v>
      </c>
      <c r="CS14" s="88">
        <v>23.687000000000001</v>
      </c>
      <c r="CT14" s="89">
        <f t="shared" si="24"/>
        <v>35.002124044180114</v>
      </c>
      <c r="CU14" s="89">
        <f t="shared" si="25"/>
        <v>9.9989665862900452</v>
      </c>
      <c r="CV14" s="90">
        <f t="shared" si="26"/>
        <v>9.9987336428872933</v>
      </c>
      <c r="CW14" s="194">
        <f t="shared" si="27"/>
        <v>23.322005097706029</v>
      </c>
      <c r="CX14" s="194">
        <f t="shared" si="27"/>
        <v>-64.770920565568289</v>
      </c>
      <c r="CY14" s="194">
        <f t="shared" si="27"/>
        <v>-18.394764037202886</v>
      </c>
      <c r="CZ14" s="194">
        <f t="shared" si="27"/>
        <v>-18.396665173803701</v>
      </c>
      <c r="DA14" s="38"/>
      <c r="DB14" s="87" t="s">
        <v>47</v>
      </c>
      <c r="DC14" s="103">
        <v>315.17</v>
      </c>
      <c r="DD14" s="103">
        <v>6101.6909999999998</v>
      </c>
      <c r="DE14" s="103">
        <v>322.46300000000002</v>
      </c>
      <c r="DF14" s="103">
        <v>6640.5450000000001</v>
      </c>
      <c r="DG14" s="103">
        <v>318.45299999999997</v>
      </c>
      <c r="DH14" s="103">
        <v>6536</v>
      </c>
      <c r="DI14" s="89">
        <f t="shared" si="28"/>
        <v>19.359999365421835</v>
      </c>
      <c r="DJ14" s="89">
        <f t="shared" si="29"/>
        <v>20.59319983998164</v>
      </c>
      <c r="DK14" s="90">
        <f t="shared" si="30"/>
        <v>20.524221784690365</v>
      </c>
      <c r="DL14" s="194">
        <f t="shared" si="31"/>
        <v>2.3139892756290275</v>
      </c>
      <c r="DM14" s="194">
        <f t="shared" si="31"/>
        <v>8.8312240000354052</v>
      </c>
      <c r="DN14" s="194">
        <f t="shared" si="31"/>
        <v>-1.2435535239702067</v>
      </c>
      <c r="DO14" s="194">
        <f t="shared" si="31"/>
        <v>-1.5743436720931803</v>
      </c>
      <c r="DP14" s="38"/>
      <c r="DQ14" s="87" t="s">
        <v>30</v>
      </c>
      <c r="DR14" s="88">
        <v>7.0000000000000007E-2</v>
      </c>
      <c r="DS14" s="88">
        <v>1.01</v>
      </c>
      <c r="DT14" s="88">
        <v>0.13</v>
      </c>
      <c r="DU14" s="88">
        <v>1.89</v>
      </c>
      <c r="DV14" s="88">
        <v>0.13</v>
      </c>
      <c r="DW14" s="88">
        <v>1.9</v>
      </c>
      <c r="DX14" s="89">
        <f t="shared" si="32"/>
        <v>14.428571428571427</v>
      </c>
      <c r="DY14" s="89">
        <f t="shared" si="33"/>
        <v>14.538461538461537</v>
      </c>
      <c r="DZ14" s="90">
        <f t="shared" si="34"/>
        <v>14.615384615384615</v>
      </c>
      <c r="EA14" s="194">
        <f t="shared" si="35"/>
        <v>85.714285714285694</v>
      </c>
      <c r="EB14" s="194">
        <f t="shared" si="35"/>
        <v>87.128712871287121</v>
      </c>
      <c r="EC14" s="194">
        <f t="shared" si="35"/>
        <v>0</v>
      </c>
      <c r="ED14" s="194">
        <f t="shared" si="35"/>
        <v>0.52910052910052963</v>
      </c>
      <c r="EE14" s="38"/>
      <c r="EF14" s="87" t="s">
        <v>24</v>
      </c>
      <c r="EG14" s="88">
        <v>6.516</v>
      </c>
      <c r="EH14" s="88">
        <v>160.74199999999999</v>
      </c>
      <c r="EI14" s="88">
        <v>6.98</v>
      </c>
      <c r="EJ14" s="88">
        <v>170.83</v>
      </c>
      <c r="EK14" s="88">
        <v>7.3860000000000001</v>
      </c>
      <c r="EL14" s="88">
        <v>181.06899999999999</v>
      </c>
      <c r="EM14" s="89">
        <f t="shared" si="36"/>
        <v>24.668815224063842</v>
      </c>
      <c r="EN14" s="89">
        <f t="shared" si="37"/>
        <v>24.474212034383953</v>
      </c>
      <c r="EO14" s="90">
        <f t="shared" si="38"/>
        <v>24.515163823449768</v>
      </c>
      <c r="EP14" s="194">
        <f t="shared" si="39"/>
        <v>7.1209330877839232</v>
      </c>
      <c r="EQ14" s="194">
        <f t="shared" si="39"/>
        <v>6.2758955344589609</v>
      </c>
      <c r="ER14" s="194">
        <f t="shared" si="39"/>
        <v>5.8166189111747801</v>
      </c>
      <c r="ES14" s="194">
        <f t="shared" si="39"/>
        <v>5.9936779254229204</v>
      </c>
      <c r="ET14" s="38"/>
    </row>
    <row r="15" spans="1:151">
      <c r="A15" s="91" t="s">
        <v>25</v>
      </c>
      <c r="B15" s="88">
        <v>1.163</v>
      </c>
      <c r="C15" s="88">
        <v>6.85</v>
      </c>
      <c r="D15" s="88">
        <v>2</v>
      </c>
      <c r="E15" s="88">
        <v>15</v>
      </c>
      <c r="F15" s="88">
        <v>2.33</v>
      </c>
      <c r="G15" s="88">
        <v>18.649999999999999</v>
      </c>
      <c r="H15" s="89">
        <f t="shared" si="0"/>
        <v>5.8899398108340497</v>
      </c>
      <c r="I15" s="89">
        <f t="shared" si="1"/>
        <v>7.5</v>
      </c>
      <c r="J15" s="90">
        <f t="shared" si="2"/>
        <v>8.0042918454935617</v>
      </c>
      <c r="K15" s="194">
        <f t="shared" si="3"/>
        <v>71.969045571797068</v>
      </c>
      <c r="L15" s="194">
        <f t="shared" si="3"/>
        <v>118.97810218978104</v>
      </c>
      <c r="M15" s="194">
        <f t="shared" si="3"/>
        <v>16.500000000000004</v>
      </c>
      <c r="N15" s="194">
        <f t="shared" si="3"/>
        <v>24.333333333333325</v>
      </c>
      <c r="O15" s="38"/>
      <c r="P15" s="87" t="s">
        <v>33</v>
      </c>
      <c r="Q15" s="88">
        <v>76.245999999999995</v>
      </c>
      <c r="R15" s="88">
        <v>1524.92</v>
      </c>
      <c r="S15" s="88">
        <v>80.763000000000005</v>
      </c>
      <c r="T15" s="88">
        <v>1615.2529999999999</v>
      </c>
      <c r="U15" s="88">
        <v>58.026000000000003</v>
      </c>
      <c r="V15" s="88">
        <v>1160.527</v>
      </c>
      <c r="W15" s="89">
        <f t="shared" si="4"/>
        <v>20.000000000000004</v>
      </c>
      <c r="X15" s="89">
        <f t="shared" si="5"/>
        <v>19.9999133266471</v>
      </c>
      <c r="Y15" s="90">
        <f t="shared" si="6"/>
        <v>20.000120635577154</v>
      </c>
      <c r="Z15" s="194">
        <f t="shared" si="7"/>
        <v>5.9242452063059181</v>
      </c>
      <c r="AA15" s="194">
        <f t="shared" si="7"/>
        <v>5.9237861658316406</v>
      </c>
      <c r="AB15" s="194">
        <f t="shared" si="7"/>
        <v>-28.152743211619182</v>
      </c>
      <c r="AC15" s="194">
        <f t="shared" si="7"/>
        <v>-28.151998479495155</v>
      </c>
      <c r="AD15" s="38"/>
      <c r="AE15" s="87" t="s">
        <v>34</v>
      </c>
      <c r="AF15" s="88">
        <v>19</v>
      </c>
      <c r="AG15" s="88">
        <v>383</v>
      </c>
      <c r="AH15" s="88">
        <v>20</v>
      </c>
      <c r="AI15" s="88">
        <v>421</v>
      </c>
      <c r="AJ15" s="88">
        <v>29</v>
      </c>
      <c r="AK15" s="88">
        <v>640.9</v>
      </c>
      <c r="AL15" s="89">
        <f t="shared" si="8"/>
        <v>20.157894736842106</v>
      </c>
      <c r="AM15" s="89">
        <f t="shared" si="9"/>
        <v>21.05</v>
      </c>
      <c r="AN15" s="90">
        <f t="shared" si="10"/>
        <v>22.099999999999998</v>
      </c>
      <c r="AO15" s="194">
        <f t="shared" si="11"/>
        <v>5.2631578947368416</v>
      </c>
      <c r="AP15" s="194">
        <f t="shared" si="11"/>
        <v>9.9216710182767613</v>
      </c>
      <c r="AQ15" s="194">
        <f t="shared" si="11"/>
        <v>45</v>
      </c>
      <c r="AR15" s="194">
        <f t="shared" si="11"/>
        <v>52.232779097387173</v>
      </c>
      <c r="AS15" s="38"/>
      <c r="AT15" s="87" t="s">
        <v>32</v>
      </c>
      <c r="AU15" s="88">
        <v>21.11</v>
      </c>
      <c r="AV15" s="88">
        <v>390.21</v>
      </c>
      <c r="AW15" s="88">
        <v>28.62</v>
      </c>
      <c r="AX15" s="88">
        <v>532.28</v>
      </c>
      <c r="AY15" s="88">
        <v>27.7</v>
      </c>
      <c r="AZ15" s="88">
        <v>601.48</v>
      </c>
      <c r="BA15" s="89">
        <f t="shared" si="12"/>
        <v>18.484604452865941</v>
      </c>
      <c r="BB15" s="89">
        <f t="shared" si="13"/>
        <v>18.598183088749124</v>
      </c>
      <c r="BC15" s="90">
        <f t="shared" si="14"/>
        <v>21.714079422382671</v>
      </c>
      <c r="BD15" s="194">
        <f t="shared" si="15"/>
        <v>35.57555660824255</v>
      </c>
      <c r="BE15" s="194">
        <f t="shared" si="15"/>
        <v>36.408600497168194</v>
      </c>
      <c r="BF15" s="194">
        <f t="shared" si="15"/>
        <v>-3.2145352900069937</v>
      </c>
      <c r="BG15" s="194">
        <f t="shared" si="15"/>
        <v>13.000676335763142</v>
      </c>
      <c r="BH15" s="38"/>
      <c r="BI15" s="87" t="s">
        <v>26</v>
      </c>
      <c r="BJ15" s="88">
        <v>11.493</v>
      </c>
      <c r="BK15" s="88">
        <v>135.96100000000001</v>
      </c>
      <c r="BL15" s="88">
        <v>12.44</v>
      </c>
      <c r="BM15" s="88">
        <v>159.29499999999999</v>
      </c>
      <c r="BN15" s="88">
        <v>12.191000000000001</v>
      </c>
      <c r="BO15" s="88">
        <v>148.64099999999999</v>
      </c>
      <c r="BP15" s="89">
        <f t="shared" si="16"/>
        <v>11.829896458714</v>
      </c>
      <c r="BQ15" s="89">
        <f t="shared" si="17"/>
        <v>12.805064308681672</v>
      </c>
      <c r="BR15" s="90">
        <f t="shared" si="18"/>
        <v>12.19268312689689</v>
      </c>
      <c r="BS15" s="194">
        <f t="shared" si="19"/>
        <v>8.2397981379970346</v>
      </c>
      <c r="BT15" s="194">
        <f t="shared" si="19"/>
        <v>17.162274475768765</v>
      </c>
      <c r="BU15" s="194">
        <f t="shared" si="19"/>
        <v>-2.0016077170417907</v>
      </c>
      <c r="BV15" s="194">
        <f t="shared" si="19"/>
        <v>-6.6882199692394586</v>
      </c>
      <c r="BW15" s="38"/>
      <c r="BX15" s="87" t="s">
        <v>33</v>
      </c>
      <c r="BY15" s="103">
        <v>48.515999999999998</v>
      </c>
      <c r="BZ15" s="103">
        <v>824.77300000000002</v>
      </c>
      <c r="CA15" s="103">
        <v>86.67</v>
      </c>
      <c r="CB15" s="103">
        <v>1560.0619999999999</v>
      </c>
      <c r="CC15" s="103">
        <v>55.808</v>
      </c>
      <c r="CD15" s="103">
        <v>1004.554</v>
      </c>
      <c r="CE15" s="89">
        <f t="shared" si="20"/>
        <v>17.000020611756948</v>
      </c>
      <c r="CF15" s="89">
        <f t="shared" si="21"/>
        <v>18.000023076035536</v>
      </c>
      <c r="CG15" s="90">
        <f t="shared" si="22"/>
        <v>18.000179185779817</v>
      </c>
      <c r="CH15" s="194">
        <f t="shared" si="23"/>
        <v>78.642097452386849</v>
      </c>
      <c r="CI15" s="194">
        <f t="shared" si="23"/>
        <v>89.150469280638418</v>
      </c>
      <c r="CJ15" s="194">
        <f t="shared" si="23"/>
        <v>-35.60863043729087</v>
      </c>
      <c r="CK15" s="194">
        <f t="shared" si="23"/>
        <v>-35.608071986882571</v>
      </c>
      <c r="CL15" s="38"/>
      <c r="CM15" s="87" t="s">
        <v>37</v>
      </c>
      <c r="CN15" s="88"/>
      <c r="CO15" s="88"/>
      <c r="CP15" s="88"/>
      <c r="CQ15" s="88"/>
      <c r="CR15" s="88">
        <v>0.16200000000000001</v>
      </c>
      <c r="CS15" s="88">
        <v>1.619</v>
      </c>
      <c r="CT15" s="89" t="str">
        <f t="shared" si="24"/>
        <v/>
      </c>
      <c r="CU15" s="89" t="str">
        <f t="shared" si="25"/>
        <v/>
      </c>
      <c r="CV15" s="90">
        <f t="shared" si="26"/>
        <v>9.9938271604938276</v>
      </c>
      <c r="CW15" s="194" t="str">
        <f t="shared" si="27"/>
        <v/>
      </c>
      <c r="CX15" s="194" t="str">
        <f t="shared" si="27"/>
        <v/>
      </c>
      <c r="CY15" s="194" t="str">
        <f t="shared" si="27"/>
        <v/>
      </c>
      <c r="CZ15" s="194" t="str">
        <f t="shared" si="27"/>
        <v/>
      </c>
      <c r="DA15" s="38"/>
      <c r="DB15" s="87" t="s">
        <v>33</v>
      </c>
      <c r="DC15" s="103">
        <v>4.9189999999999996</v>
      </c>
      <c r="DD15" s="103">
        <v>98.384</v>
      </c>
      <c r="DE15" s="103">
        <v>9.48</v>
      </c>
      <c r="DF15" s="103">
        <v>189.59700000000001</v>
      </c>
      <c r="DG15" s="103">
        <v>2.5529999999999999</v>
      </c>
      <c r="DH15" s="103">
        <v>51.06</v>
      </c>
      <c r="DI15" s="89">
        <f t="shared" si="28"/>
        <v>20.000813173409231</v>
      </c>
      <c r="DJ15" s="89">
        <f t="shared" si="29"/>
        <v>19.999683544303796</v>
      </c>
      <c r="DK15" s="90">
        <f t="shared" si="30"/>
        <v>20</v>
      </c>
      <c r="DL15" s="194">
        <f t="shared" si="31"/>
        <v>92.722097987395841</v>
      </c>
      <c r="DM15" s="194">
        <f t="shared" si="31"/>
        <v>92.711213205399261</v>
      </c>
      <c r="DN15" s="194">
        <f t="shared" si="31"/>
        <v>-73.069620253164558</v>
      </c>
      <c r="DO15" s="194">
        <f t="shared" si="31"/>
        <v>-73.069194132818566</v>
      </c>
      <c r="DP15" s="38"/>
      <c r="DQ15" s="87" t="s">
        <v>23</v>
      </c>
      <c r="DR15" s="88">
        <v>1</v>
      </c>
      <c r="DS15" s="88">
        <v>12.8</v>
      </c>
      <c r="DT15" s="88">
        <v>1.1000000000000001</v>
      </c>
      <c r="DU15" s="88">
        <v>13.9</v>
      </c>
      <c r="DV15" s="88">
        <v>1.1599999999999999</v>
      </c>
      <c r="DW15" s="88">
        <v>13.47</v>
      </c>
      <c r="DX15" s="89">
        <f t="shared" si="32"/>
        <v>12.8</v>
      </c>
      <c r="DY15" s="89">
        <f t="shared" si="33"/>
        <v>12.636363636363635</v>
      </c>
      <c r="DZ15" s="90">
        <f t="shared" si="34"/>
        <v>11.612068965517242</v>
      </c>
      <c r="EA15" s="194">
        <f t="shared" si="35"/>
        <v>10.000000000000009</v>
      </c>
      <c r="EB15" s="194">
        <f t="shared" si="35"/>
        <v>8.5937499999999964</v>
      </c>
      <c r="EC15" s="194">
        <f t="shared" si="35"/>
        <v>5.454545454545439</v>
      </c>
      <c r="ED15" s="194">
        <f t="shared" si="35"/>
        <v>-3.0935251798561132</v>
      </c>
      <c r="EE15" s="38"/>
      <c r="EF15" s="87" t="s">
        <v>34</v>
      </c>
      <c r="EG15" s="88">
        <v>48</v>
      </c>
      <c r="EH15" s="88">
        <v>1007</v>
      </c>
      <c r="EI15" s="88">
        <v>50</v>
      </c>
      <c r="EJ15" s="88">
        <v>1050</v>
      </c>
      <c r="EK15" s="88">
        <v>50</v>
      </c>
      <c r="EL15" s="88">
        <v>1200</v>
      </c>
      <c r="EM15" s="89">
        <f t="shared" si="36"/>
        <v>20.979166666666668</v>
      </c>
      <c r="EN15" s="89">
        <f t="shared" si="37"/>
        <v>21</v>
      </c>
      <c r="EO15" s="90">
        <f t="shared" si="38"/>
        <v>24</v>
      </c>
      <c r="EP15" s="194">
        <f t="shared" si="39"/>
        <v>4.1666666666666661</v>
      </c>
      <c r="EQ15" s="194">
        <f t="shared" si="39"/>
        <v>4.2701092353525327</v>
      </c>
      <c r="ER15" s="194">
        <f t="shared" si="39"/>
        <v>0</v>
      </c>
      <c r="ES15" s="194">
        <f t="shared" si="39"/>
        <v>14.285714285714285</v>
      </c>
      <c r="ET15" s="38"/>
    </row>
    <row r="16" spans="1:151">
      <c r="A16" s="87" t="s">
        <v>47</v>
      </c>
      <c r="B16" s="88"/>
      <c r="C16" s="88"/>
      <c r="D16" s="88"/>
      <c r="E16" s="88"/>
      <c r="F16" s="88">
        <v>14.098000000000001</v>
      </c>
      <c r="G16" s="88">
        <v>111.521</v>
      </c>
      <c r="H16" s="89" t="str">
        <f t="shared" si="0"/>
        <v/>
      </c>
      <c r="I16" s="89" t="str">
        <f t="shared" si="1"/>
        <v/>
      </c>
      <c r="J16" s="90">
        <f t="shared" si="2"/>
        <v>7.9104128245141148</v>
      </c>
      <c r="K16" s="194" t="str">
        <f t="shared" si="3"/>
        <v/>
      </c>
      <c r="L16" s="194" t="str">
        <f t="shared" si="3"/>
        <v/>
      </c>
      <c r="M16" s="194" t="str">
        <f t="shared" si="3"/>
        <v/>
      </c>
      <c r="N16" s="194" t="str">
        <f t="shared" si="3"/>
        <v/>
      </c>
      <c r="O16" s="38"/>
      <c r="P16" s="87" t="s">
        <v>37</v>
      </c>
      <c r="Q16" s="88"/>
      <c r="R16" s="88"/>
      <c r="S16" s="88"/>
      <c r="T16" s="88"/>
      <c r="U16" s="88">
        <v>15.113</v>
      </c>
      <c r="V16" s="88">
        <v>302.26</v>
      </c>
      <c r="W16" s="89" t="str">
        <f t="shared" si="4"/>
        <v/>
      </c>
      <c r="X16" s="89" t="str">
        <f t="shared" si="5"/>
        <v/>
      </c>
      <c r="Y16" s="90">
        <f t="shared" si="6"/>
        <v>20</v>
      </c>
      <c r="Z16" s="194" t="str">
        <f t="shared" si="7"/>
        <v/>
      </c>
      <c r="AA16" s="194" t="str">
        <f t="shared" si="7"/>
        <v/>
      </c>
      <c r="AB16" s="194" t="str">
        <f t="shared" si="7"/>
        <v/>
      </c>
      <c r="AC16" s="194" t="str">
        <f t="shared" si="7"/>
        <v/>
      </c>
      <c r="AD16" s="38"/>
      <c r="AE16" s="87" t="s">
        <v>32</v>
      </c>
      <c r="AF16" s="88">
        <v>28.21</v>
      </c>
      <c r="AG16" s="88">
        <v>560.74</v>
      </c>
      <c r="AH16" s="88">
        <v>30.92</v>
      </c>
      <c r="AI16" s="88">
        <v>663.53</v>
      </c>
      <c r="AJ16" s="88">
        <v>30.35</v>
      </c>
      <c r="AK16" s="88">
        <v>661.4</v>
      </c>
      <c r="AL16" s="89">
        <f t="shared" si="8"/>
        <v>19.877348457993619</v>
      </c>
      <c r="AM16" s="89">
        <f t="shared" si="9"/>
        <v>21.459573091849933</v>
      </c>
      <c r="AN16" s="90">
        <f t="shared" si="10"/>
        <v>21.792421746293243</v>
      </c>
      <c r="AO16" s="194">
        <f t="shared" si="11"/>
        <v>9.60652250974832</v>
      </c>
      <c r="AP16" s="194">
        <f t="shared" si="11"/>
        <v>18.331133858829396</v>
      </c>
      <c r="AQ16" s="194">
        <f t="shared" si="11"/>
        <v>-1.8434670116429506</v>
      </c>
      <c r="AR16" s="194">
        <f t="shared" si="11"/>
        <v>-0.32101035371422476</v>
      </c>
      <c r="AS16" s="38"/>
      <c r="AT16" s="87" t="s">
        <v>26</v>
      </c>
      <c r="AU16" s="88">
        <v>9.9079999999999995</v>
      </c>
      <c r="AV16" s="88">
        <v>205.68199999999999</v>
      </c>
      <c r="AW16" s="88">
        <v>10.724</v>
      </c>
      <c r="AX16" s="88">
        <v>240.97300000000001</v>
      </c>
      <c r="AY16" s="88">
        <v>9.74</v>
      </c>
      <c r="AZ16" s="88">
        <v>205.404</v>
      </c>
      <c r="BA16" s="89">
        <f t="shared" si="12"/>
        <v>20.759184497375859</v>
      </c>
      <c r="BB16" s="89">
        <f t="shared" si="13"/>
        <v>22.470440134278256</v>
      </c>
      <c r="BC16" s="90">
        <f t="shared" si="14"/>
        <v>21.088706365503079</v>
      </c>
      <c r="BD16" s="194">
        <f t="shared" si="15"/>
        <v>8.2357690754945576</v>
      </c>
      <c r="BE16" s="194">
        <f t="shared" si="15"/>
        <v>17.158040081290547</v>
      </c>
      <c r="BF16" s="194">
        <f t="shared" si="15"/>
        <v>-9.1756807161506906</v>
      </c>
      <c r="BG16" s="194">
        <f t="shared" si="15"/>
        <v>-14.760574836184972</v>
      </c>
      <c r="BH16" s="38"/>
      <c r="BI16" s="87" t="s">
        <v>31</v>
      </c>
      <c r="BJ16" s="88">
        <v>74.379000000000005</v>
      </c>
      <c r="BK16" s="88">
        <v>863.50199999999995</v>
      </c>
      <c r="BL16" s="88">
        <v>74.599999999999994</v>
      </c>
      <c r="BM16" s="88">
        <v>869.1</v>
      </c>
      <c r="BN16" s="88">
        <v>75</v>
      </c>
      <c r="BO16" s="88">
        <v>877</v>
      </c>
      <c r="BP16" s="89">
        <f t="shared" si="16"/>
        <v>11.609486548622593</v>
      </c>
      <c r="BQ16" s="89">
        <f t="shared" si="17"/>
        <v>11.650134048257375</v>
      </c>
      <c r="BR16" s="90">
        <f t="shared" si="18"/>
        <v>11.693333333333333</v>
      </c>
      <c r="BS16" s="194">
        <f t="shared" si="19"/>
        <v>0.29712687720995096</v>
      </c>
      <c r="BT16" s="194">
        <f t="shared" si="19"/>
        <v>0.64829033401197333</v>
      </c>
      <c r="BU16" s="194">
        <f t="shared" si="19"/>
        <v>0.53619302949062431</v>
      </c>
      <c r="BV16" s="194">
        <f t="shared" si="19"/>
        <v>0.90898630767460331</v>
      </c>
      <c r="BW16" s="38"/>
      <c r="BX16" s="87" t="s">
        <v>37</v>
      </c>
      <c r="BY16" s="103"/>
      <c r="BZ16" s="103"/>
      <c r="CA16" s="103"/>
      <c r="CB16" s="103"/>
      <c r="CC16" s="103">
        <v>23.568000000000001</v>
      </c>
      <c r="CD16" s="103">
        <v>424.22399999999999</v>
      </c>
      <c r="CE16" s="89" t="str">
        <f t="shared" si="20"/>
        <v/>
      </c>
      <c r="CF16" s="89" t="str">
        <f t="shared" si="21"/>
        <v/>
      </c>
      <c r="CG16" s="90">
        <f t="shared" si="22"/>
        <v>18</v>
      </c>
      <c r="CH16" s="194" t="str">
        <f t="shared" si="23"/>
        <v/>
      </c>
      <c r="CI16" s="194" t="str">
        <f t="shared" si="23"/>
        <v/>
      </c>
      <c r="CJ16" s="194" t="str">
        <f t="shared" si="23"/>
        <v/>
      </c>
      <c r="CK16" s="194" t="str">
        <f t="shared" si="23"/>
        <v/>
      </c>
      <c r="CL16" s="38"/>
      <c r="CM16" s="87" t="s">
        <v>51</v>
      </c>
      <c r="CN16" s="88">
        <v>5.88</v>
      </c>
      <c r="CO16" s="88">
        <v>52.53</v>
      </c>
      <c r="CP16" s="88">
        <v>5.89</v>
      </c>
      <c r="CQ16" s="88">
        <v>52.76</v>
      </c>
      <c r="CR16" s="88">
        <v>5.89</v>
      </c>
      <c r="CS16" s="88">
        <v>52.79</v>
      </c>
      <c r="CT16" s="89">
        <f t="shared" si="24"/>
        <v>8.933673469387756</v>
      </c>
      <c r="CU16" s="89">
        <f t="shared" si="25"/>
        <v>8.957555178268251</v>
      </c>
      <c r="CV16" s="90">
        <f t="shared" si="26"/>
        <v>8.9626485568760614</v>
      </c>
      <c r="CW16" s="194">
        <f t="shared" si="27"/>
        <v>0.17006802721088071</v>
      </c>
      <c r="CX16" s="194">
        <f t="shared" si="27"/>
        <v>0.43784504092898702</v>
      </c>
      <c r="CY16" s="194">
        <f t="shared" si="27"/>
        <v>0</v>
      </c>
      <c r="CZ16" s="194">
        <f t="shared" si="27"/>
        <v>5.6861258529190939E-2</v>
      </c>
      <c r="DA16" s="38"/>
      <c r="DB16" s="87" t="s">
        <v>37</v>
      </c>
      <c r="DC16" s="103"/>
      <c r="DD16" s="103"/>
      <c r="DE16" s="103"/>
      <c r="DF16" s="103"/>
      <c r="DG16" s="103">
        <v>4.9290000000000003</v>
      </c>
      <c r="DH16" s="103">
        <v>98.58</v>
      </c>
      <c r="DI16" s="89" t="str">
        <f t="shared" si="28"/>
        <v/>
      </c>
      <c r="DJ16" s="89" t="str">
        <f t="shared" si="29"/>
        <v/>
      </c>
      <c r="DK16" s="90">
        <f t="shared" si="30"/>
        <v>20</v>
      </c>
      <c r="DL16" s="194" t="str">
        <f t="shared" si="31"/>
        <v/>
      </c>
      <c r="DM16" s="194" t="str">
        <f t="shared" si="31"/>
        <v/>
      </c>
      <c r="DN16" s="194" t="str">
        <f t="shared" si="31"/>
        <v/>
      </c>
      <c r="DO16" s="194" t="str">
        <f t="shared" si="31"/>
        <v/>
      </c>
      <c r="DP16" s="38"/>
      <c r="DQ16" s="92" t="s">
        <v>39</v>
      </c>
      <c r="DR16" s="93">
        <v>4.2619999999999996</v>
      </c>
      <c r="DS16" s="93">
        <v>33.499000000000002</v>
      </c>
      <c r="DT16" s="93">
        <v>4.4749999999999996</v>
      </c>
      <c r="DU16" s="93">
        <v>38.305999999999997</v>
      </c>
      <c r="DV16" s="93">
        <v>3.1280000000000001</v>
      </c>
      <c r="DW16" s="93">
        <v>27.641999999999999</v>
      </c>
      <c r="DX16" s="94">
        <f t="shared" si="32"/>
        <v>7.8599249178789314</v>
      </c>
      <c r="DY16" s="94">
        <f t="shared" si="33"/>
        <v>8.56</v>
      </c>
      <c r="DZ16" s="95">
        <f t="shared" si="34"/>
        <v>8.8369565217391308</v>
      </c>
      <c r="EA16" s="194">
        <f t="shared" si="35"/>
        <v>4.9976536837165675</v>
      </c>
      <c r="EB16" s="194">
        <f t="shared" si="35"/>
        <v>14.349682080062076</v>
      </c>
      <c r="EC16" s="194">
        <f t="shared" si="35"/>
        <v>-30.100558659217867</v>
      </c>
      <c r="ED16" s="194">
        <f t="shared" si="35"/>
        <v>-27.838980838510935</v>
      </c>
      <c r="EE16" s="38"/>
      <c r="EF16" s="87" t="s">
        <v>43</v>
      </c>
      <c r="EG16" s="88">
        <v>1.9570000000000001</v>
      </c>
      <c r="EH16" s="88">
        <v>29.53</v>
      </c>
      <c r="EI16" s="88">
        <v>2.0030000000000001</v>
      </c>
      <c r="EJ16" s="88">
        <v>30.231000000000002</v>
      </c>
      <c r="EK16" s="88">
        <v>2.173</v>
      </c>
      <c r="EL16" s="88">
        <v>51.421999999999997</v>
      </c>
      <c r="EM16" s="89">
        <f t="shared" si="36"/>
        <v>15.089422585590189</v>
      </c>
      <c r="EN16" s="89">
        <f t="shared" si="37"/>
        <v>15.092860708936595</v>
      </c>
      <c r="EO16" s="90">
        <f t="shared" si="38"/>
        <v>23.664058904739989</v>
      </c>
      <c r="EP16" s="194">
        <f t="shared" si="39"/>
        <v>2.3505365355135432</v>
      </c>
      <c r="EQ16" s="194">
        <f t="shared" si="39"/>
        <v>2.3738570944801913</v>
      </c>
      <c r="ER16" s="194">
        <f t="shared" si="39"/>
        <v>8.4872690963554618</v>
      </c>
      <c r="ES16" s="194">
        <f t="shared" si="39"/>
        <v>70.096920379742627</v>
      </c>
      <c r="ET16" s="38"/>
    </row>
    <row r="17" spans="1:150">
      <c r="A17" s="91" t="s">
        <v>46</v>
      </c>
      <c r="B17" s="88"/>
      <c r="C17" s="88"/>
      <c r="D17" s="88">
        <v>6.0999999999999999E-2</v>
      </c>
      <c r="E17" s="88">
        <v>0.49</v>
      </c>
      <c r="F17" s="88">
        <v>7.0000000000000001E-3</v>
      </c>
      <c r="G17" s="88">
        <v>5.3999999999999999E-2</v>
      </c>
      <c r="H17" s="89" t="str">
        <f t="shared" si="0"/>
        <v/>
      </c>
      <c r="I17" s="89">
        <f t="shared" si="1"/>
        <v>8.0327868852459012</v>
      </c>
      <c r="J17" s="90">
        <f t="shared" si="2"/>
        <v>7.7142857142857144</v>
      </c>
      <c r="K17" s="194" t="str">
        <f t="shared" si="3"/>
        <v/>
      </c>
      <c r="L17" s="194" t="str">
        <f t="shared" si="3"/>
        <v/>
      </c>
      <c r="M17" s="194">
        <f t="shared" si="3"/>
        <v>-88.52459016393442</v>
      </c>
      <c r="N17" s="194">
        <f t="shared" si="3"/>
        <v>-88.979591836734699</v>
      </c>
      <c r="O17" s="38"/>
      <c r="P17" s="87" t="s">
        <v>32</v>
      </c>
      <c r="Q17" s="88">
        <v>73.069999999999993</v>
      </c>
      <c r="R17" s="88">
        <v>1270.56</v>
      </c>
      <c r="S17" s="88">
        <v>76.75</v>
      </c>
      <c r="T17" s="88">
        <v>1341.05</v>
      </c>
      <c r="U17" s="88">
        <v>76.010000000000005</v>
      </c>
      <c r="V17" s="88">
        <v>1476.99</v>
      </c>
      <c r="W17" s="89">
        <f t="shared" si="4"/>
        <v>17.388257834952785</v>
      </c>
      <c r="X17" s="89">
        <f t="shared" si="5"/>
        <v>17.472964169381108</v>
      </c>
      <c r="Y17" s="90">
        <f t="shared" si="6"/>
        <v>19.431522168135771</v>
      </c>
      <c r="Z17" s="194">
        <f t="shared" si="7"/>
        <v>5.0362665936773059</v>
      </c>
      <c r="AA17" s="194">
        <f t="shared" si="7"/>
        <v>5.5479473617932262</v>
      </c>
      <c r="AB17" s="194">
        <f t="shared" si="7"/>
        <v>-0.96416938110748507</v>
      </c>
      <c r="AC17" s="194">
        <f t="shared" si="7"/>
        <v>10.136833078557851</v>
      </c>
      <c r="AD17" s="38"/>
      <c r="AE17" s="87" t="s">
        <v>43</v>
      </c>
      <c r="AF17" s="88">
        <v>1.746</v>
      </c>
      <c r="AG17" s="88">
        <v>37.491999999999997</v>
      </c>
      <c r="AH17" s="88">
        <v>1.7869999999999999</v>
      </c>
      <c r="AI17" s="88">
        <v>38.131999999999998</v>
      </c>
      <c r="AJ17" s="88">
        <v>1.833</v>
      </c>
      <c r="AK17" s="88">
        <v>39.944000000000003</v>
      </c>
      <c r="AL17" s="89">
        <f t="shared" si="8"/>
        <v>21.47308132875143</v>
      </c>
      <c r="AM17" s="89">
        <f t="shared" si="9"/>
        <v>21.338556239507554</v>
      </c>
      <c r="AN17" s="90">
        <f t="shared" si="10"/>
        <v>21.79159847244954</v>
      </c>
      <c r="AO17" s="194">
        <f t="shared" si="11"/>
        <v>2.3482245131729624</v>
      </c>
      <c r="AP17" s="194">
        <f t="shared" si="11"/>
        <v>1.7070308332444273</v>
      </c>
      <c r="AQ17" s="194">
        <f t="shared" si="11"/>
        <v>2.5741466144376073</v>
      </c>
      <c r="AR17" s="194">
        <f t="shared" si="11"/>
        <v>4.7519144026015026</v>
      </c>
      <c r="AS17" s="38"/>
      <c r="AT17" s="87" t="s">
        <v>44</v>
      </c>
      <c r="AU17" s="88">
        <v>2.19</v>
      </c>
      <c r="AV17" s="88">
        <v>45.02</v>
      </c>
      <c r="AW17" s="88">
        <v>2.4900000000000002</v>
      </c>
      <c r="AX17" s="88">
        <v>50.62</v>
      </c>
      <c r="AY17" s="88">
        <v>2.56</v>
      </c>
      <c r="AZ17" s="88">
        <v>52.5</v>
      </c>
      <c r="BA17" s="89">
        <f t="shared" si="12"/>
        <v>20.557077625570777</v>
      </c>
      <c r="BB17" s="89">
        <f t="shared" si="13"/>
        <v>20.329317269076302</v>
      </c>
      <c r="BC17" s="90">
        <f t="shared" si="14"/>
        <v>20.5078125</v>
      </c>
      <c r="BD17" s="194">
        <f t="shared" si="15"/>
        <v>13.698630136986315</v>
      </c>
      <c r="BE17" s="194">
        <f t="shared" si="15"/>
        <v>12.438916037316734</v>
      </c>
      <c r="BF17" s="194">
        <f t="shared" si="15"/>
        <v>2.8112449799196719</v>
      </c>
      <c r="BG17" s="194">
        <f t="shared" si="15"/>
        <v>3.7139470564994128</v>
      </c>
      <c r="BH17" s="38"/>
      <c r="BI17" s="87" t="s">
        <v>21</v>
      </c>
      <c r="BJ17" s="88">
        <v>23.591999999999999</v>
      </c>
      <c r="BK17" s="88">
        <v>309.99900000000002</v>
      </c>
      <c r="BL17" s="88">
        <v>25.736999999999998</v>
      </c>
      <c r="BM17" s="88">
        <v>297</v>
      </c>
      <c r="BN17" s="88">
        <v>26.509</v>
      </c>
      <c r="BO17" s="88">
        <v>305.91399999999999</v>
      </c>
      <c r="BP17" s="89">
        <f t="shared" si="16"/>
        <v>13.140005086469991</v>
      </c>
      <c r="BQ17" s="89">
        <f t="shared" si="17"/>
        <v>11.539806504254576</v>
      </c>
      <c r="BR17" s="90">
        <f t="shared" si="18"/>
        <v>11.540005281225243</v>
      </c>
      <c r="BS17" s="194">
        <f t="shared" si="19"/>
        <v>9.092065106815868</v>
      </c>
      <c r="BT17" s="194">
        <f t="shared" si="19"/>
        <v>-4.1932393330301139</v>
      </c>
      <c r="BU17" s="194">
        <f t="shared" si="19"/>
        <v>2.9995725997591096</v>
      </c>
      <c r="BV17" s="194">
        <f t="shared" si="19"/>
        <v>3.0013468013467972</v>
      </c>
      <c r="BW17" s="38"/>
      <c r="BX17" s="87" t="s">
        <v>26</v>
      </c>
      <c r="BY17" s="103">
        <v>23.690999999999999</v>
      </c>
      <c r="BZ17" s="103">
        <v>383.471</v>
      </c>
      <c r="CA17" s="103">
        <v>26.63</v>
      </c>
      <c r="CB17" s="103">
        <v>474.01</v>
      </c>
      <c r="CC17" s="103">
        <v>24.265000000000001</v>
      </c>
      <c r="CD17" s="103">
        <v>409.95600000000002</v>
      </c>
      <c r="CE17" s="89">
        <f t="shared" si="20"/>
        <v>16.186357688573722</v>
      </c>
      <c r="CF17" s="89">
        <f t="shared" si="21"/>
        <v>17.799849793466016</v>
      </c>
      <c r="CG17" s="90">
        <f t="shared" si="22"/>
        <v>16.894951576344528</v>
      </c>
      <c r="CH17" s="194">
        <f t="shared" si="23"/>
        <v>12.405554852053523</v>
      </c>
      <c r="CI17" s="194">
        <f t="shared" si="23"/>
        <v>23.610390355463643</v>
      </c>
      <c r="CJ17" s="194">
        <f t="shared" si="23"/>
        <v>-8.8809613218174928</v>
      </c>
      <c r="CK17" s="194">
        <f t="shared" si="23"/>
        <v>-13.513217020737953</v>
      </c>
      <c r="CL17" s="38"/>
      <c r="CM17" s="87" t="s">
        <v>21</v>
      </c>
      <c r="CN17" s="88">
        <v>47.302</v>
      </c>
      <c r="CO17" s="88">
        <v>452.20699999999999</v>
      </c>
      <c r="CP17" s="88">
        <v>53.445999999999998</v>
      </c>
      <c r="CQ17" s="88">
        <v>534</v>
      </c>
      <c r="CR17" s="88">
        <v>56.118000000000002</v>
      </c>
      <c r="CS17" s="88">
        <v>474.197</v>
      </c>
      <c r="CT17" s="89">
        <f t="shared" si="24"/>
        <v>9.5599974631093829</v>
      </c>
      <c r="CU17" s="89">
        <f t="shared" si="25"/>
        <v>9.9913931819032307</v>
      </c>
      <c r="CV17" s="90">
        <f t="shared" si="26"/>
        <v>8.4499982180405571</v>
      </c>
      <c r="CW17" s="194">
        <f t="shared" si="27"/>
        <v>12.988879962792268</v>
      </c>
      <c r="CX17" s="194">
        <f t="shared" si="27"/>
        <v>18.087513019480021</v>
      </c>
      <c r="CY17" s="194">
        <f t="shared" si="27"/>
        <v>4.9994386857763056</v>
      </c>
      <c r="CZ17" s="194">
        <f t="shared" si="27"/>
        <v>-11.199063670411984</v>
      </c>
      <c r="DA17" s="38"/>
      <c r="DB17" s="87" t="s">
        <v>34</v>
      </c>
      <c r="DC17" s="103">
        <v>18</v>
      </c>
      <c r="DD17" s="103">
        <v>360</v>
      </c>
      <c r="DE17" s="103">
        <v>14</v>
      </c>
      <c r="DF17" s="103">
        <v>321</v>
      </c>
      <c r="DG17" s="103">
        <v>20</v>
      </c>
      <c r="DH17" s="103">
        <v>370</v>
      </c>
      <c r="DI17" s="89">
        <f t="shared" si="28"/>
        <v>20</v>
      </c>
      <c r="DJ17" s="89">
        <f t="shared" si="29"/>
        <v>22.928571428571427</v>
      </c>
      <c r="DK17" s="90">
        <f t="shared" si="30"/>
        <v>18.5</v>
      </c>
      <c r="DL17" s="194">
        <f t="shared" si="31"/>
        <v>-22.222222222222221</v>
      </c>
      <c r="DM17" s="194">
        <f t="shared" si="31"/>
        <v>-10.833333333333334</v>
      </c>
      <c r="DN17" s="194">
        <f t="shared" si="31"/>
        <v>42.857142857142854</v>
      </c>
      <c r="DO17" s="194">
        <f t="shared" si="31"/>
        <v>15.264797507788161</v>
      </c>
      <c r="DP17" s="38"/>
      <c r="DQ17" s="92" t="s">
        <v>43</v>
      </c>
      <c r="DR17" s="93">
        <v>5.3029999999999999</v>
      </c>
      <c r="DS17" s="93">
        <v>28.175000000000001</v>
      </c>
      <c r="DT17" s="93">
        <v>5.6029999999999998</v>
      </c>
      <c r="DU17" s="93">
        <v>30.048999999999999</v>
      </c>
      <c r="DV17" s="93">
        <v>5.298</v>
      </c>
      <c r="DW17" s="93">
        <v>31.946999999999999</v>
      </c>
      <c r="DX17" s="94">
        <f t="shared" si="32"/>
        <v>5.313030360173487</v>
      </c>
      <c r="DY17" s="94">
        <f t="shared" si="33"/>
        <v>5.3630198108156346</v>
      </c>
      <c r="DZ17" s="95">
        <f t="shared" si="34"/>
        <v>6.0300113250283127</v>
      </c>
      <c r="EA17" s="194">
        <f t="shared" si="35"/>
        <v>5.6571751838581905</v>
      </c>
      <c r="EB17" s="194">
        <f t="shared" si="35"/>
        <v>6.6512866015971559</v>
      </c>
      <c r="EC17" s="194">
        <f t="shared" si="35"/>
        <v>-5.443512404069244</v>
      </c>
      <c r="ED17" s="194">
        <f t="shared" si="35"/>
        <v>6.3163499617291743</v>
      </c>
      <c r="EE17" s="38"/>
      <c r="EF17" s="87" t="s">
        <v>39</v>
      </c>
      <c r="EG17" s="88">
        <v>16.954000000000001</v>
      </c>
      <c r="EH17" s="88">
        <v>397.74</v>
      </c>
      <c r="EI17" s="88">
        <v>17.292999999999999</v>
      </c>
      <c r="EJ17" s="88">
        <v>402.49400000000003</v>
      </c>
      <c r="EK17" s="88">
        <v>17.466000000000001</v>
      </c>
      <c r="EL17" s="88">
        <v>408.35500000000002</v>
      </c>
      <c r="EM17" s="89">
        <f t="shared" si="36"/>
        <v>23.459950454170109</v>
      </c>
      <c r="EN17" s="89">
        <f t="shared" si="37"/>
        <v>23.274966749551844</v>
      </c>
      <c r="EO17" s="90">
        <f t="shared" si="38"/>
        <v>23.379995419672507</v>
      </c>
      <c r="EP17" s="194">
        <f t="shared" si="39"/>
        <v>1.9995281349533951</v>
      </c>
      <c r="EQ17" s="194">
        <f t="shared" si="39"/>
        <v>1.1952531804696582</v>
      </c>
      <c r="ER17" s="194">
        <f t="shared" si="39"/>
        <v>1.0004047880645452</v>
      </c>
      <c r="ES17" s="194">
        <f t="shared" si="39"/>
        <v>1.4561707752165225</v>
      </c>
      <c r="ET17" s="38"/>
    </row>
    <row r="18" spans="1:150">
      <c r="A18" s="87" t="s">
        <v>22</v>
      </c>
      <c r="B18" s="88">
        <v>5.4420000000000002</v>
      </c>
      <c r="C18" s="88">
        <v>40.054000000000002</v>
      </c>
      <c r="D18" s="88">
        <v>5.4450000000000003</v>
      </c>
      <c r="E18" s="88">
        <v>40.130000000000003</v>
      </c>
      <c r="F18" s="88">
        <v>5.2430000000000003</v>
      </c>
      <c r="G18" s="88">
        <v>36.545000000000002</v>
      </c>
      <c r="H18" s="89">
        <f t="shared" si="0"/>
        <v>7.3601617052554209</v>
      </c>
      <c r="I18" s="89">
        <f t="shared" si="1"/>
        <v>7.370064279155188</v>
      </c>
      <c r="J18" s="90">
        <f t="shared" si="2"/>
        <v>6.9702460423421702</v>
      </c>
      <c r="K18" s="194">
        <f t="shared" si="3"/>
        <v>5.5126791620729754E-2</v>
      </c>
      <c r="L18" s="194">
        <f t="shared" si="3"/>
        <v>0.18974384580816026</v>
      </c>
      <c r="M18" s="194">
        <f t="shared" si="3"/>
        <v>-3.7098255280073453</v>
      </c>
      <c r="N18" s="194">
        <f t="shared" si="3"/>
        <v>-8.9334662347371054</v>
      </c>
      <c r="O18" s="38"/>
      <c r="P18" s="87" t="s">
        <v>31</v>
      </c>
      <c r="Q18" s="88">
        <v>160.023</v>
      </c>
      <c r="R18" s="88">
        <v>2945.73</v>
      </c>
      <c r="S18" s="88">
        <v>161</v>
      </c>
      <c r="T18" s="88">
        <v>2965.6</v>
      </c>
      <c r="U18" s="88">
        <v>161.5</v>
      </c>
      <c r="V18" s="88">
        <v>2977</v>
      </c>
      <c r="W18" s="89">
        <f t="shared" si="4"/>
        <v>18.408166326090626</v>
      </c>
      <c r="X18" s="89">
        <f t="shared" si="5"/>
        <v>18.419875776397514</v>
      </c>
      <c r="Y18" s="90">
        <f t="shared" si="6"/>
        <v>18.433436532507741</v>
      </c>
      <c r="Z18" s="194">
        <f t="shared" si="7"/>
        <v>0.61053723527243198</v>
      </c>
      <c r="AA18" s="194">
        <f t="shared" si="7"/>
        <v>0.67453568385425311</v>
      </c>
      <c r="AB18" s="194">
        <f t="shared" si="7"/>
        <v>0.3105590062111801</v>
      </c>
      <c r="AC18" s="194">
        <f t="shared" si="7"/>
        <v>0.38440787698948242</v>
      </c>
      <c r="AD18" s="38"/>
      <c r="AE18" s="87" t="s">
        <v>23</v>
      </c>
      <c r="AF18" s="88">
        <v>9.6999999999999993</v>
      </c>
      <c r="AG18" s="88">
        <v>194.7</v>
      </c>
      <c r="AH18" s="88">
        <v>9.6</v>
      </c>
      <c r="AI18" s="88">
        <v>209.9</v>
      </c>
      <c r="AJ18" s="88">
        <v>10.029999999999999</v>
      </c>
      <c r="AK18" s="88">
        <v>212.82</v>
      </c>
      <c r="AL18" s="89">
        <f t="shared" si="8"/>
        <v>20.072164948453608</v>
      </c>
      <c r="AM18" s="89">
        <f t="shared" si="9"/>
        <v>21.864583333333336</v>
      </c>
      <c r="AN18" s="90">
        <f t="shared" si="10"/>
        <v>21.218344965104688</v>
      </c>
      <c r="AO18" s="194">
        <f t="shared" si="11"/>
        <v>-1.0309278350515427</v>
      </c>
      <c r="AP18" s="194">
        <f t="shared" si="11"/>
        <v>7.8068823831535799</v>
      </c>
      <c r="AQ18" s="194">
        <f t="shared" si="11"/>
        <v>4.4791666666666643</v>
      </c>
      <c r="AR18" s="194">
        <f t="shared" si="11"/>
        <v>1.391138637446397</v>
      </c>
      <c r="AS18" s="38"/>
      <c r="AT18" s="87" t="s">
        <v>40</v>
      </c>
      <c r="AU18" s="88">
        <v>18.91</v>
      </c>
      <c r="AV18" s="88">
        <v>329.98</v>
      </c>
      <c r="AW18" s="88">
        <v>19.57</v>
      </c>
      <c r="AX18" s="88">
        <v>341.99</v>
      </c>
      <c r="AY18" s="88">
        <v>21.43</v>
      </c>
      <c r="AZ18" s="88">
        <v>395.77</v>
      </c>
      <c r="BA18" s="89">
        <f t="shared" si="12"/>
        <v>17.450026441036488</v>
      </c>
      <c r="BB18" s="89">
        <f t="shared" si="13"/>
        <v>17.475217169136435</v>
      </c>
      <c r="BC18" s="90">
        <f t="shared" si="14"/>
        <v>18.468035464302378</v>
      </c>
      <c r="BD18" s="194">
        <f t="shared" si="15"/>
        <v>3.4902168164992071</v>
      </c>
      <c r="BE18" s="194">
        <f t="shared" si="15"/>
        <v>3.6396145220922453</v>
      </c>
      <c r="BF18" s="194">
        <f t="shared" si="15"/>
        <v>9.5043433827286634</v>
      </c>
      <c r="BG18" s="194">
        <f t="shared" si="15"/>
        <v>15.725606011871685</v>
      </c>
      <c r="BH18" s="38"/>
      <c r="BI18" s="87" t="s">
        <v>32</v>
      </c>
      <c r="BJ18" s="88">
        <v>65.41</v>
      </c>
      <c r="BK18" s="88">
        <v>717.25</v>
      </c>
      <c r="BL18" s="88">
        <v>65.66</v>
      </c>
      <c r="BM18" s="88">
        <v>723.33</v>
      </c>
      <c r="BN18" s="88">
        <v>65.989999999999995</v>
      </c>
      <c r="BO18" s="88">
        <v>759.04</v>
      </c>
      <c r="BP18" s="89">
        <f t="shared" si="16"/>
        <v>10.965448708148601</v>
      </c>
      <c r="BQ18" s="89">
        <f t="shared" si="17"/>
        <v>11.016296070667075</v>
      </c>
      <c r="BR18" s="90">
        <f t="shared" si="18"/>
        <v>11.502348840733445</v>
      </c>
      <c r="BS18" s="194">
        <f t="shared" si="19"/>
        <v>0.3822045558783061</v>
      </c>
      <c r="BT18" s="194">
        <f t="shared" si="19"/>
        <v>0.84768211920530379</v>
      </c>
      <c r="BU18" s="194">
        <f t="shared" si="19"/>
        <v>0.50258909533962581</v>
      </c>
      <c r="BV18" s="194">
        <f t="shared" si="19"/>
        <v>4.9368891100880541</v>
      </c>
      <c r="BW18" s="38"/>
      <c r="BX18" s="87" t="s">
        <v>40</v>
      </c>
      <c r="BY18" s="103">
        <v>13.94</v>
      </c>
      <c r="BZ18" s="103">
        <v>222.21</v>
      </c>
      <c r="CA18" s="103">
        <v>17.95</v>
      </c>
      <c r="CB18" s="103">
        <v>269.27999999999997</v>
      </c>
      <c r="CC18" s="103">
        <v>20.079999999999998</v>
      </c>
      <c r="CD18" s="103">
        <v>309.54000000000002</v>
      </c>
      <c r="CE18" s="89">
        <f t="shared" si="20"/>
        <v>15.940459110473459</v>
      </c>
      <c r="CF18" s="89">
        <f t="shared" si="21"/>
        <v>15.001671309192199</v>
      </c>
      <c r="CG18" s="90">
        <f t="shared" si="22"/>
        <v>15.415338645418329</v>
      </c>
      <c r="CH18" s="194">
        <f t="shared" si="23"/>
        <v>28.766140602582496</v>
      </c>
      <c r="CI18" s="194">
        <f t="shared" si="23"/>
        <v>21.182665046577544</v>
      </c>
      <c r="CJ18" s="194">
        <f t="shared" si="23"/>
        <v>11.86629526462395</v>
      </c>
      <c r="CK18" s="194">
        <f t="shared" si="23"/>
        <v>14.950980392156882</v>
      </c>
      <c r="CL18" s="38"/>
      <c r="CM18" s="87" t="s">
        <v>36</v>
      </c>
      <c r="CN18" s="88">
        <v>13.81</v>
      </c>
      <c r="CO18" s="88">
        <v>91.37</v>
      </c>
      <c r="CP18" s="88">
        <v>15.08</v>
      </c>
      <c r="CQ18" s="88">
        <v>107.54</v>
      </c>
      <c r="CR18" s="88">
        <v>15.4</v>
      </c>
      <c r="CS18" s="88">
        <v>108.82</v>
      </c>
      <c r="CT18" s="89">
        <f t="shared" si="24"/>
        <v>6.6162201303403334</v>
      </c>
      <c r="CU18" s="89">
        <f t="shared" si="25"/>
        <v>7.1312997347480112</v>
      </c>
      <c r="CV18" s="90">
        <f t="shared" si="26"/>
        <v>7.0662337662337658</v>
      </c>
      <c r="CW18" s="194">
        <f t="shared" si="27"/>
        <v>9.1962346125995609</v>
      </c>
      <c r="CX18" s="194">
        <f t="shared" si="27"/>
        <v>17.697274816679435</v>
      </c>
      <c r="CY18" s="194">
        <f t="shared" si="27"/>
        <v>2.1220159151193654</v>
      </c>
      <c r="CZ18" s="194">
        <f t="shared" si="27"/>
        <v>1.19025478891574</v>
      </c>
      <c r="DA18" s="38"/>
      <c r="DB18" s="87" t="s">
        <v>20</v>
      </c>
      <c r="DC18" s="103">
        <f>2.03+1.729+3.15</f>
        <v>6.9089999999999998</v>
      </c>
      <c r="DD18" s="103">
        <f>35.525+27.061+64.658</f>
        <v>127.244</v>
      </c>
      <c r="DE18" s="103">
        <v>6.9089999999999998</v>
      </c>
      <c r="DF18" s="103">
        <v>127.244</v>
      </c>
      <c r="DG18" s="103">
        <v>6.9089999999999998</v>
      </c>
      <c r="DH18" s="103">
        <v>127.244</v>
      </c>
      <c r="DI18" s="89">
        <f t="shared" si="28"/>
        <v>18.417137067592996</v>
      </c>
      <c r="DJ18" s="89">
        <f t="shared" si="29"/>
        <v>18.417137067592996</v>
      </c>
      <c r="DK18" s="90">
        <f t="shared" si="30"/>
        <v>18.417137067592996</v>
      </c>
      <c r="DL18" s="194">
        <f t="shared" si="31"/>
        <v>0</v>
      </c>
      <c r="DM18" s="194">
        <f t="shared" si="31"/>
        <v>0</v>
      </c>
      <c r="DN18" s="194">
        <f t="shared" si="31"/>
        <v>0</v>
      </c>
      <c r="DO18" s="194">
        <f t="shared" si="31"/>
        <v>0</v>
      </c>
      <c r="DP18" s="38"/>
      <c r="DQ18" s="92" t="s">
        <v>54</v>
      </c>
      <c r="DR18" s="93">
        <v>0.02</v>
      </c>
      <c r="DS18" s="93">
        <v>0.06</v>
      </c>
      <c r="DT18" s="93">
        <v>0.02</v>
      </c>
      <c r="DU18" s="93">
        <v>6.5000000000000002E-2</v>
      </c>
      <c r="DV18" s="93">
        <v>0.02</v>
      </c>
      <c r="DW18" s="93">
        <v>6.5000000000000002E-2</v>
      </c>
      <c r="DX18" s="94">
        <f t="shared" si="32"/>
        <v>3</v>
      </c>
      <c r="DY18" s="94">
        <f t="shared" si="33"/>
        <v>3.25</v>
      </c>
      <c r="DZ18" s="95">
        <f t="shared" si="34"/>
        <v>3.25</v>
      </c>
      <c r="EA18" s="194">
        <f t="shared" si="35"/>
        <v>0</v>
      </c>
      <c r="EB18" s="194">
        <f t="shared" si="35"/>
        <v>8.333333333333341</v>
      </c>
      <c r="EC18" s="194">
        <f t="shared" si="35"/>
        <v>0</v>
      </c>
      <c r="ED18" s="194">
        <f t="shared" si="35"/>
        <v>0</v>
      </c>
      <c r="EE18" s="38"/>
      <c r="EF18" s="87" t="s">
        <v>47</v>
      </c>
      <c r="EG18" s="88">
        <v>47.176000000000002</v>
      </c>
      <c r="EH18" s="88">
        <v>1104.758</v>
      </c>
      <c r="EI18" s="88">
        <v>47.796999999999997</v>
      </c>
      <c r="EJ18" s="88">
        <v>1126.25</v>
      </c>
      <c r="EK18" s="88">
        <v>47.691000000000003</v>
      </c>
      <c r="EL18" s="88">
        <v>1061.771</v>
      </c>
      <c r="EM18" s="89">
        <f t="shared" si="36"/>
        <v>23.417797185009327</v>
      </c>
      <c r="EN18" s="89">
        <f t="shared" si="37"/>
        <v>23.563194342741177</v>
      </c>
      <c r="EO18" s="90">
        <f t="shared" si="38"/>
        <v>22.263550774779308</v>
      </c>
      <c r="EP18" s="194">
        <f t="shared" si="39"/>
        <v>1.3163472952348547</v>
      </c>
      <c r="EQ18" s="194">
        <f t="shared" si="39"/>
        <v>1.9454034277190082</v>
      </c>
      <c r="ER18" s="194">
        <f t="shared" si="39"/>
        <v>-0.22177124087284675</v>
      </c>
      <c r="ES18" s="194">
        <f t="shared" si="39"/>
        <v>-5.725105438401779</v>
      </c>
      <c r="ET18" s="38"/>
    </row>
    <row r="19" spans="1:150">
      <c r="A19" s="87" t="s">
        <v>43</v>
      </c>
      <c r="B19" s="88">
        <v>0.85799999999999998</v>
      </c>
      <c r="C19" s="88">
        <v>3.2440000000000002</v>
      </c>
      <c r="D19" s="88">
        <v>0.878</v>
      </c>
      <c r="E19" s="88">
        <v>5.8659999999999997</v>
      </c>
      <c r="F19" s="88">
        <v>0.89900000000000002</v>
      </c>
      <c r="G19" s="88">
        <v>6.13</v>
      </c>
      <c r="H19" s="89">
        <f t="shared" si="0"/>
        <v>3.7808857808857814</v>
      </c>
      <c r="I19" s="89">
        <f t="shared" si="1"/>
        <v>6.6810933940774486</v>
      </c>
      <c r="J19" s="90">
        <f t="shared" si="2"/>
        <v>6.8186874304783087</v>
      </c>
      <c r="K19" s="194">
        <f t="shared" si="3"/>
        <v>2.3310023310023333</v>
      </c>
      <c r="L19" s="194">
        <f t="shared" si="3"/>
        <v>80.826140567200966</v>
      </c>
      <c r="M19" s="194">
        <f t="shared" si="3"/>
        <v>2.3917995444191367</v>
      </c>
      <c r="N19" s="194">
        <f t="shared" si="3"/>
        <v>4.500511421752476</v>
      </c>
      <c r="O19" s="38"/>
      <c r="P19" s="87" t="s">
        <v>40</v>
      </c>
      <c r="Q19" s="88">
        <v>28.53</v>
      </c>
      <c r="R19" s="88">
        <v>502.94</v>
      </c>
      <c r="S19" s="88">
        <v>31.2</v>
      </c>
      <c r="T19" s="88">
        <v>545.69000000000005</v>
      </c>
      <c r="U19" s="88">
        <v>33.07</v>
      </c>
      <c r="V19" s="88">
        <v>585.98</v>
      </c>
      <c r="W19" s="89">
        <f t="shared" si="4"/>
        <v>17.628461268839818</v>
      </c>
      <c r="X19" s="89">
        <f t="shared" si="5"/>
        <v>17.490064102564105</v>
      </c>
      <c r="Y19" s="90">
        <f t="shared" si="6"/>
        <v>17.719383126700937</v>
      </c>
      <c r="Z19" s="194">
        <f t="shared" si="7"/>
        <v>9.3585699263932636</v>
      </c>
      <c r="AA19" s="194">
        <f t="shared" si="7"/>
        <v>8.5000198830874574</v>
      </c>
      <c r="AB19" s="194">
        <f t="shared" si="7"/>
        <v>5.9935897435897463</v>
      </c>
      <c r="AC19" s="194">
        <f t="shared" si="7"/>
        <v>7.3833128699444668</v>
      </c>
      <c r="AD19" s="38"/>
      <c r="AE19" s="87" t="s">
        <v>39</v>
      </c>
      <c r="AF19" s="88">
        <v>30.949000000000002</v>
      </c>
      <c r="AG19" s="88">
        <v>641.44899999999996</v>
      </c>
      <c r="AH19" s="88">
        <v>31.568000000000001</v>
      </c>
      <c r="AI19" s="88">
        <v>652.66800000000001</v>
      </c>
      <c r="AJ19" s="88">
        <v>31.684999999999999</v>
      </c>
      <c r="AK19" s="88">
        <v>656.67100000000005</v>
      </c>
      <c r="AL19" s="89">
        <f t="shared" si="8"/>
        <v>20.726000840091761</v>
      </c>
      <c r="AM19" s="89">
        <f t="shared" si="9"/>
        <v>20.674987328940698</v>
      </c>
      <c r="AN19" s="90">
        <f t="shared" si="10"/>
        <v>20.724980274577877</v>
      </c>
      <c r="AO19" s="194">
        <f t="shared" si="11"/>
        <v>2.0000646224433738</v>
      </c>
      <c r="AP19" s="194">
        <f t="shared" si="11"/>
        <v>1.7490088845722811</v>
      </c>
      <c r="AQ19" s="194">
        <f t="shared" si="11"/>
        <v>0.37062848454129915</v>
      </c>
      <c r="AR19" s="194">
        <f t="shared" si="11"/>
        <v>0.61332867552875925</v>
      </c>
      <c r="AS19" s="38"/>
      <c r="AT19" s="87" t="s">
        <v>52</v>
      </c>
      <c r="AU19" s="88">
        <v>4.4379999999999997</v>
      </c>
      <c r="AV19" s="88">
        <v>82.546000000000006</v>
      </c>
      <c r="AW19" s="88">
        <v>4.8479999999999999</v>
      </c>
      <c r="AX19" s="88">
        <v>89.058999999999997</v>
      </c>
      <c r="AY19" s="88">
        <v>2.028</v>
      </c>
      <c r="AZ19" s="88">
        <v>36.561</v>
      </c>
      <c r="BA19" s="89">
        <f t="shared" si="12"/>
        <v>18.599819738621004</v>
      </c>
      <c r="BB19" s="89">
        <f t="shared" si="13"/>
        <v>18.370255775577558</v>
      </c>
      <c r="BC19" s="90">
        <f t="shared" si="14"/>
        <v>18.028106508875741</v>
      </c>
      <c r="BD19" s="194">
        <f t="shared" si="15"/>
        <v>9.2383956737269077</v>
      </c>
      <c r="BE19" s="194">
        <f t="shared" si="15"/>
        <v>7.8901461003561533</v>
      </c>
      <c r="BF19" s="194">
        <f t="shared" si="15"/>
        <v>-58.168316831683164</v>
      </c>
      <c r="BG19" s="194">
        <f t="shared" si="15"/>
        <v>-58.947439337966969</v>
      </c>
      <c r="BH19" s="38"/>
      <c r="BI19" s="87" t="s">
        <v>34</v>
      </c>
      <c r="BJ19" s="88">
        <v>21</v>
      </c>
      <c r="BK19" s="88">
        <v>317</v>
      </c>
      <c r="BL19" s="88">
        <v>22</v>
      </c>
      <c r="BM19" s="88">
        <v>328</v>
      </c>
      <c r="BN19" s="88">
        <v>23</v>
      </c>
      <c r="BO19" s="88">
        <v>241.5</v>
      </c>
      <c r="BP19" s="89">
        <f t="shared" si="16"/>
        <v>15.095238095238095</v>
      </c>
      <c r="BQ19" s="89">
        <f t="shared" si="17"/>
        <v>14.909090909090908</v>
      </c>
      <c r="BR19" s="90">
        <f t="shared" si="18"/>
        <v>10.5</v>
      </c>
      <c r="BS19" s="194">
        <f t="shared" si="19"/>
        <v>4.7619047619047619</v>
      </c>
      <c r="BT19" s="194">
        <f t="shared" si="19"/>
        <v>3.4700315457413247</v>
      </c>
      <c r="BU19" s="194">
        <f t="shared" si="19"/>
        <v>4.5454545454545459</v>
      </c>
      <c r="BV19" s="194">
        <f t="shared" si="19"/>
        <v>-26.371951219512198</v>
      </c>
      <c r="BW19" s="38"/>
      <c r="BX19" s="87" t="s">
        <v>23</v>
      </c>
      <c r="BY19" s="103">
        <v>177.2</v>
      </c>
      <c r="BZ19" s="103">
        <v>2451.1999999999998</v>
      </c>
      <c r="CA19" s="103">
        <v>159.6</v>
      </c>
      <c r="CB19" s="103">
        <v>2395.9</v>
      </c>
      <c r="CC19" s="88">
        <v>136.57</v>
      </c>
      <c r="CD19" s="88">
        <v>2065.16</v>
      </c>
      <c r="CE19" s="89">
        <f t="shared" si="20"/>
        <v>13.832957110609481</v>
      </c>
      <c r="CF19" s="89">
        <f t="shared" si="21"/>
        <v>15.011904761904763</v>
      </c>
      <c r="CG19" s="90">
        <f t="shared" si="22"/>
        <v>15.121622611115178</v>
      </c>
      <c r="CH19" s="194">
        <f t="shared" si="23"/>
        <v>-9.9322799097065442</v>
      </c>
      <c r="CI19" s="194">
        <f t="shared" si="23"/>
        <v>-2.2560378590078218</v>
      </c>
      <c r="CJ19" s="194">
        <f t="shared" si="23"/>
        <v>-14.429824561403509</v>
      </c>
      <c r="CK19" s="194">
        <f t="shared" si="23"/>
        <v>-13.80441587712343</v>
      </c>
      <c r="CL19" s="38"/>
      <c r="CM19" s="87" t="s">
        <v>47</v>
      </c>
      <c r="CN19" s="88">
        <v>9.9290000000000003</v>
      </c>
      <c r="CO19" s="88">
        <v>82.141999999999996</v>
      </c>
      <c r="CP19" s="88">
        <v>10.018000000000001</v>
      </c>
      <c r="CQ19" s="88">
        <v>88.712000000000003</v>
      </c>
      <c r="CR19" s="88">
        <v>10.162000000000001</v>
      </c>
      <c r="CS19" s="88">
        <v>67.152000000000001</v>
      </c>
      <c r="CT19" s="89">
        <f t="shared" si="24"/>
        <v>8.2729378587974605</v>
      </c>
      <c r="CU19" s="89">
        <f t="shared" si="25"/>
        <v>8.8552605310441201</v>
      </c>
      <c r="CV19" s="90">
        <f t="shared" si="26"/>
        <v>6.6081480023617392</v>
      </c>
      <c r="CW19" s="194">
        <f t="shared" si="27"/>
        <v>0.8963641857186061</v>
      </c>
      <c r="CX19" s="194">
        <f t="shared" si="27"/>
        <v>7.9983443305495445</v>
      </c>
      <c r="CY19" s="194">
        <f t="shared" si="27"/>
        <v>1.4374126572170105</v>
      </c>
      <c r="CZ19" s="194">
        <f t="shared" si="27"/>
        <v>-24.303363693750565</v>
      </c>
      <c r="DA19" s="38"/>
      <c r="DB19" s="87" t="s">
        <v>44</v>
      </c>
      <c r="DC19" s="103">
        <v>6.9</v>
      </c>
      <c r="DD19" s="103">
        <v>122.96</v>
      </c>
      <c r="DE19" s="103">
        <v>8.32</v>
      </c>
      <c r="DF19" s="103">
        <v>149.05000000000001</v>
      </c>
      <c r="DG19" s="103">
        <v>8.7200000000000006</v>
      </c>
      <c r="DH19" s="103">
        <v>153.80000000000001</v>
      </c>
      <c r="DI19" s="89">
        <f t="shared" si="28"/>
        <v>17.820289855072463</v>
      </c>
      <c r="DJ19" s="89">
        <f t="shared" si="29"/>
        <v>17.914663461538463</v>
      </c>
      <c r="DK19" s="90">
        <f t="shared" si="30"/>
        <v>17.637614678899084</v>
      </c>
      <c r="DL19" s="194">
        <f t="shared" si="31"/>
        <v>20.579710144927535</v>
      </c>
      <c r="DM19" s="194">
        <f t="shared" si="31"/>
        <v>21.218282368249852</v>
      </c>
      <c r="DN19" s="194">
        <f t="shared" si="31"/>
        <v>4.8076923076923119</v>
      </c>
      <c r="DO19" s="194">
        <f t="shared" si="31"/>
        <v>3.186850050318685</v>
      </c>
      <c r="DP19" s="38"/>
      <c r="DQ19" s="42" t="s">
        <v>45</v>
      </c>
      <c r="DR19" s="34"/>
      <c r="DS19" s="34"/>
      <c r="DT19" s="35"/>
      <c r="DU19" s="35"/>
      <c r="DV19" s="35"/>
      <c r="DW19" s="35"/>
      <c r="DX19" s="36" t="str">
        <f t="shared" si="32"/>
        <v/>
      </c>
      <c r="DY19" s="36" t="str">
        <f t="shared" si="33"/>
        <v/>
      </c>
      <c r="DZ19" s="37" t="str">
        <f t="shared" si="34"/>
        <v/>
      </c>
      <c r="EA19" s="36" t="str">
        <f t="shared" si="35"/>
        <v/>
      </c>
      <c r="EB19" s="36" t="str">
        <f t="shared" si="35"/>
        <v/>
      </c>
      <c r="EC19" s="36" t="str">
        <f t="shared" si="35"/>
        <v/>
      </c>
      <c r="ED19" s="36" t="str">
        <f t="shared" si="35"/>
        <v/>
      </c>
      <c r="EE19" s="38"/>
      <c r="EF19" s="87" t="s">
        <v>36</v>
      </c>
      <c r="EG19" s="88">
        <v>27.07</v>
      </c>
      <c r="EH19" s="88">
        <v>417.44</v>
      </c>
      <c r="EI19" s="88">
        <v>27.61</v>
      </c>
      <c r="EJ19" s="88">
        <v>400.81</v>
      </c>
      <c r="EK19" s="88">
        <v>29.42</v>
      </c>
      <c r="EL19" s="88">
        <v>627.28</v>
      </c>
      <c r="EM19" s="89">
        <f t="shared" si="36"/>
        <v>15.420760990025858</v>
      </c>
      <c r="EN19" s="89">
        <f t="shared" si="37"/>
        <v>14.516841724013039</v>
      </c>
      <c r="EO19" s="90">
        <f t="shared" si="38"/>
        <v>21.321549966009517</v>
      </c>
      <c r="EP19" s="194">
        <f t="shared" si="39"/>
        <v>1.9948282231252275</v>
      </c>
      <c r="EQ19" s="194">
        <f t="shared" si="39"/>
        <v>-3.9838060559601365</v>
      </c>
      <c r="ER19" s="129">
        <f t="shared" si="39"/>
        <v>6.5555957986236955</v>
      </c>
      <c r="ES19" s="129">
        <f t="shared" si="39"/>
        <v>56.503081260447587</v>
      </c>
      <c r="ET19" s="38"/>
    </row>
    <row r="20" spans="1:150">
      <c r="A20" s="87" t="s">
        <v>31</v>
      </c>
      <c r="B20" s="88">
        <v>22.821999999999999</v>
      </c>
      <c r="C20" s="88">
        <v>125.521</v>
      </c>
      <c r="D20" s="88">
        <v>23.05</v>
      </c>
      <c r="E20" s="88">
        <v>126.8</v>
      </c>
      <c r="F20" s="88">
        <v>23.2</v>
      </c>
      <c r="G20" s="88">
        <v>127.8</v>
      </c>
      <c r="H20" s="89">
        <f t="shared" si="0"/>
        <v>5.5</v>
      </c>
      <c r="I20" s="89">
        <f t="shared" si="1"/>
        <v>5.5010845986984815</v>
      </c>
      <c r="J20" s="90">
        <f t="shared" si="2"/>
        <v>5.5086206896551726</v>
      </c>
      <c r="K20" s="194">
        <f t="shared" si="3"/>
        <v>0.99903601787749341</v>
      </c>
      <c r="L20" s="194">
        <f t="shared" si="3"/>
        <v>1.018953003879826</v>
      </c>
      <c r="M20" s="194">
        <f t="shared" si="3"/>
        <v>0.65075921908893086</v>
      </c>
      <c r="N20" s="194">
        <f t="shared" si="3"/>
        <v>0.78864353312302837</v>
      </c>
      <c r="O20" s="38"/>
      <c r="P20" s="87" t="s">
        <v>51</v>
      </c>
      <c r="Q20" s="88">
        <v>130.08000000000001</v>
      </c>
      <c r="R20" s="88">
        <v>2186.25</v>
      </c>
      <c r="S20" s="88">
        <v>130.08000000000001</v>
      </c>
      <c r="T20" s="88">
        <v>2193.7199999999998</v>
      </c>
      <c r="U20" s="88">
        <v>125.2</v>
      </c>
      <c r="V20" s="88">
        <v>2158.25</v>
      </c>
      <c r="W20" s="89">
        <f t="shared" si="4"/>
        <v>16.806964944649444</v>
      </c>
      <c r="X20" s="89">
        <f t="shared" si="5"/>
        <v>16.864391143911437</v>
      </c>
      <c r="Y20" s="90">
        <f t="shared" si="6"/>
        <v>17.238418530351439</v>
      </c>
      <c r="Z20" s="194">
        <f t="shared" si="7"/>
        <v>0</v>
      </c>
      <c r="AA20" s="194">
        <f t="shared" si="7"/>
        <v>0.34168096054887592</v>
      </c>
      <c r="AB20" s="194">
        <f t="shared" si="7"/>
        <v>-3.7515375153751607</v>
      </c>
      <c r="AC20" s="194">
        <f t="shared" si="7"/>
        <v>-1.6168882081578233</v>
      </c>
      <c r="AD20" s="38"/>
      <c r="AE20" s="91" t="s">
        <v>25</v>
      </c>
      <c r="AF20" s="88">
        <v>1.0960000000000001</v>
      </c>
      <c r="AG20" s="88">
        <v>9.0419999999999998</v>
      </c>
      <c r="AH20" s="88">
        <v>2</v>
      </c>
      <c r="AI20" s="88">
        <v>20</v>
      </c>
      <c r="AJ20" s="88">
        <v>8.1</v>
      </c>
      <c r="AK20" s="88">
        <v>162</v>
      </c>
      <c r="AL20" s="89">
        <f t="shared" si="8"/>
        <v>8.25</v>
      </c>
      <c r="AM20" s="89">
        <f t="shared" si="9"/>
        <v>10</v>
      </c>
      <c r="AN20" s="90">
        <f t="shared" si="10"/>
        <v>20</v>
      </c>
      <c r="AO20" s="194">
        <f t="shared" si="11"/>
        <v>82.481751824817508</v>
      </c>
      <c r="AP20" s="194">
        <f t="shared" si="11"/>
        <v>121.19000221190002</v>
      </c>
      <c r="AQ20" s="194">
        <f t="shared" si="11"/>
        <v>305</v>
      </c>
      <c r="AR20" s="194">
        <f t="shared" si="11"/>
        <v>710</v>
      </c>
      <c r="AS20" s="38"/>
      <c r="AT20" s="87" t="s">
        <v>24</v>
      </c>
      <c r="AU20" s="88">
        <v>8.8659999999999997</v>
      </c>
      <c r="AV20" s="88">
        <v>158.53200000000001</v>
      </c>
      <c r="AW20" s="88">
        <v>10.11</v>
      </c>
      <c r="AX20" s="88">
        <v>180.71</v>
      </c>
      <c r="AY20" s="88">
        <v>12.224</v>
      </c>
      <c r="AZ20" s="88">
        <v>219.20500000000001</v>
      </c>
      <c r="BA20" s="89">
        <f t="shared" si="12"/>
        <v>17.88089330024814</v>
      </c>
      <c r="BB20" s="89">
        <f t="shared" si="13"/>
        <v>17.874381800197824</v>
      </c>
      <c r="BC20" s="90">
        <f t="shared" si="14"/>
        <v>17.932346204188484</v>
      </c>
      <c r="BD20" s="194">
        <f t="shared" si="15"/>
        <v>14.031130160162416</v>
      </c>
      <c r="BE20" s="194">
        <f t="shared" si="15"/>
        <v>13.989604622410615</v>
      </c>
      <c r="BF20" s="194">
        <f t="shared" si="15"/>
        <v>20.909990108803175</v>
      </c>
      <c r="BG20" s="194">
        <f t="shared" si="15"/>
        <v>21.302086215483374</v>
      </c>
      <c r="BH20" s="38"/>
      <c r="BI20" s="87" t="s">
        <v>24</v>
      </c>
      <c r="BJ20" s="88">
        <v>2.66</v>
      </c>
      <c r="BK20" s="88">
        <v>27.661999999999999</v>
      </c>
      <c r="BL20" s="88">
        <v>3.17</v>
      </c>
      <c r="BM20" s="88">
        <v>32.979999999999997</v>
      </c>
      <c r="BN20" s="103">
        <v>3.2040000000000002</v>
      </c>
      <c r="BO20" s="103">
        <v>33.350999999999999</v>
      </c>
      <c r="BP20" s="89">
        <f t="shared" si="16"/>
        <v>10.399248120300751</v>
      </c>
      <c r="BQ20" s="89">
        <f t="shared" si="17"/>
        <v>10.40378548895899</v>
      </c>
      <c r="BR20" s="90">
        <f t="shared" si="18"/>
        <v>10.409176029962547</v>
      </c>
      <c r="BS20" s="194">
        <f t="shared" si="19"/>
        <v>19.172932330827059</v>
      </c>
      <c r="BT20" s="194">
        <f t="shared" si="19"/>
        <v>19.224929506181759</v>
      </c>
      <c r="BU20" s="194">
        <f t="shared" si="19"/>
        <v>1.0725552050473266</v>
      </c>
      <c r="BV20" s="194">
        <f t="shared" si="19"/>
        <v>1.1249241964827235</v>
      </c>
      <c r="BW20" s="38"/>
      <c r="BX20" s="101" t="s">
        <v>28</v>
      </c>
      <c r="BY20" s="103"/>
      <c r="BZ20" s="103"/>
      <c r="CA20" s="103"/>
      <c r="CB20" s="103"/>
      <c r="CC20" s="103">
        <v>0.27</v>
      </c>
      <c r="CD20" s="103">
        <v>4.05</v>
      </c>
      <c r="CE20" s="89" t="str">
        <f t="shared" si="20"/>
        <v/>
      </c>
      <c r="CF20" s="89" t="str">
        <f t="shared" si="21"/>
        <v/>
      </c>
      <c r="CG20" s="90">
        <f t="shared" si="22"/>
        <v>14.999999999999998</v>
      </c>
      <c r="CH20" s="194" t="str">
        <f t="shared" si="23"/>
        <v/>
      </c>
      <c r="CI20" s="194" t="str">
        <f t="shared" si="23"/>
        <v/>
      </c>
      <c r="CJ20" s="194" t="str">
        <f t="shared" si="23"/>
        <v/>
      </c>
      <c r="CK20" s="194" t="str">
        <f t="shared" si="23"/>
        <v/>
      </c>
      <c r="CL20" s="38"/>
      <c r="CM20" s="87" t="s">
        <v>22</v>
      </c>
      <c r="CN20" s="88">
        <v>11.646000000000001</v>
      </c>
      <c r="CO20" s="88">
        <v>78.05</v>
      </c>
      <c r="CP20" s="88">
        <v>11.65</v>
      </c>
      <c r="CQ20" s="88">
        <v>78.287999999999997</v>
      </c>
      <c r="CR20" s="88">
        <v>12.766999999999999</v>
      </c>
      <c r="CS20" s="88">
        <v>83.998999999999995</v>
      </c>
      <c r="CT20" s="89">
        <f t="shared" si="24"/>
        <v>6.7018718873432928</v>
      </c>
      <c r="CU20" s="89">
        <f t="shared" si="25"/>
        <v>6.72</v>
      </c>
      <c r="CV20" s="90">
        <f t="shared" si="26"/>
        <v>6.5793843502780609</v>
      </c>
      <c r="CW20" s="194">
        <f t="shared" si="27"/>
        <v>3.4346556757681258E-2</v>
      </c>
      <c r="CX20" s="194">
        <f t="shared" si="27"/>
        <v>0.30493273542600841</v>
      </c>
      <c r="CY20" s="194">
        <f t="shared" si="27"/>
        <v>9.5879828326180174</v>
      </c>
      <c r="CZ20" s="194">
        <f t="shared" si="27"/>
        <v>7.2948600040874707</v>
      </c>
      <c r="DA20" s="38"/>
      <c r="DB20" s="87" t="s">
        <v>53</v>
      </c>
      <c r="DC20" s="103">
        <v>0.32</v>
      </c>
      <c r="DD20" s="103">
        <v>5.44</v>
      </c>
      <c r="DE20" s="103">
        <v>0.32</v>
      </c>
      <c r="DF20" s="103">
        <v>5.44</v>
      </c>
      <c r="DG20" s="103">
        <v>0.47499999999999998</v>
      </c>
      <c r="DH20" s="103">
        <v>8.1059999999999999</v>
      </c>
      <c r="DI20" s="89">
        <f t="shared" si="28"/>
        <v>17</v>
      </c>
      <c r="DJ20" s="89">
        <f t="shared" si="29"/>
        <v>17</v>
      </c>
      <c r="DK20" s="90">
        <f t="shared" si="30"/>
        <v>17.065263157894737</v>
      </c>
      <c r="DL20" s="194">
        <f t="shared" si="31"/>
        <v>0</v>
      </c>
      <c r="DM20" s="194">
        <f t="shared" si="31"/>
        <v>0</v>
      </c>
      <c r="DN20" s="194">
        <f t="shared" si="31"/>
        <v>48.437499999999986</v>
      </c>
      <c r="DO20" s="194">
        <f t="shared" si="31"/>
        <v>49.007352941176457</v>
      </c>
      <c r="DP20" s="38"/>
      <c r="DQ20" s="33" t="s">
        <v>47</v>
      </c>
      <c r="DR20" s="34"/>
      <c r="DS20" s="34"/>
      <c r="DT20" s="35"/>
      <c r="DU20" s="35"/>
      <c r="DV20" s="35"/>
      <c r="DW20" s="35"/>
      <c r="DX20" s="36" t="str">
        <f t="shared" si="32"/>
        <v/>
      </c>
      <c r="DY20" s="36" t="str">
        <f t="shared" si="33"/>
        <v/>
      </c>
      <c r="DZ20" s="37" t="str">
        <f t="shared" si="34"/>
        <v/>
      </c>
      <c r="EA20" s="36" t="str">
        <f t="shared" si="35"/>
        <v/>
      </c>
      <c r="EB20" s="36" t="str">
        <f t="shared" si="35"/>
        <v/>
      </c>
      <c r="EC20" s="36" t="str">
        <f t="shared" si="35"/>
        <v/>
      </c>
      <c r="ED20" s="36" t="str">
        <f t="shared" si="35"/>
        <v/>
      </c>
      <c r="EE20" s="38"/>
      <c r="EF20" s="87" t="s">
        <v>31</v>
      </c>
      <c r="EG20" s="88">
        <v>55.225000000000001</v>
      </c>
      <c r="EH20" s="88">
        <v>1104.4970000000001</v>
      </c>
      <c r="EI20" s="88">
        <v>56</v>
      </c>
      <c r="EJ20" s="88">
        <v>1125.5999999999999</v>
      </c>
      <c r="EK20" s="88">
        <v>56.5</v>
      </c>
      <c r="EL20" s="88">
        <v>1141.5</v>
      </c>
      <c r="EM20" s="89">
        <f t="shared" si="36"/>
        <v>19.999945676776822</v>
      </c>
      <c r="EN20" s="89">
        <f t="shared" si="37"/>
        <v>20.099999999999998</v>
      </c>
      <c r="EO20" s="90">
        <f t="shared" si="38"/>
        <v>20.20353982300885</v>
      </c>
      <c r="EP20" s="194">
        <f t="shared" si="39"/>
        <v>1.4033499320959684</v>
      </c>
      <c r="EQ20" s="194">
        <f t="shared" si="39"/>
        <v>1.910643487487955</v>
      </c>
      <c r="ER20" s="194">
        <f t="shared" si="39"/>
        <v>0.89285714285714279</v>
      </c>
      <c r="ES20" s="194">
        <f t="shared" si="39"/>
        <v>1.4125799573560849</v>
      </c>
      <c r="ET20" s="38"/>
    </row>
    <row r="21" spans="1:150">
      <c r="A21" s="92" t="s">
        <v>35</v>
      </c>
      <c r="B21" s="93">
        <v>1.093</v>
      </c>
      <c r="C21" s="93">
        <v>5.351</v>
      </c>
      <c r="D21" s="93">
        <v>1.1100000000000001</v>
      </c>
      <c r="E21" s="93">
        <v>5.5330000000000004</v>
      </c>
      <c r="F21" s="93">
        <v>1.1200000000000001</v>
      </c>
      <c r="G21" s="93">
        <v>5.64</v>
      </c>
      <c r="H21" s="94">
        <f t="shared" si="0"/>
        <v>4.8956999085086919</v>
      </c>
      <c r="I21" s="94">
        <f t="shared" si="1"/>
        <v>4.9846846846846846</v>
      </c>
      <c r="J21" s="95">
        <f t="shared" si="2"/>
        <v>5.0357142857142847</v>
      </c>
      <c r="K21" s="194">
        <f t="shared" si="3"/>
        <v>1.5553522415370657</v>
      </c>
      <c r="L21" s="194">
        <f t="shared" si="3"/>
        <v>3.4012334143150884</v>
      </c>
      <c r="M21" s="194">
        <f t="shared" si="3"/>
        <v>0.90090090090090158</v>
      </c>
      <c r="N21" s="194">
        <f t="shared" si="3"/>
        <v>1.9338514368335318</v>
      </c>
      <c r="O21" s="38"/>
      <c r="P21" s="87" t="s">
        <v>39</v>
      </c>
      <c r="Q21" s="88">
        <v>16.48</v>
      </c>
      <c r="R21" s="88">
        <v>260.05399999999997</v>
      </c>
      <c r="S21" s="88">
        <v>16.809000000000001</v>
      </c>
      <c r="T21" s="88">
        <v>267.935</v>
      </c>
      <c r="U21" s="88">
        <v>16.977</v>
      </c>
      <c r="V21" s="88">
        <v>270.69799999999998</v>
      </c>
      <c r="W21" s="89">
        <f t="shared" si="4"/>
        <v>15.779975728155337</v>
      </c>
      <c r="X21" s="89">
        <f t="shared" si="5"/>
        <v>15.939972633708132</v>
      </c>
      <c r="Y21" s="90">
        <f t="shared" si="6"/>
        <v>15.944984390646168</v>
      </c>
      <c r="Z21" s="194">
        <f t="shared" si="7"/>
        <v>1.9963592233009746</v>
      </c>
      <c r="AA21" s="194">
        <f t="shared" si="7"/>
        <v>3.0305244295415679</v>
      </c>
      <c r="AB21" s="194">
        <f t="shared" si="7"/>
        <v>0.99946457255041499</v>
      </c>
      <c r="AC21" s="194">
        <f t="shared" si="7"/>
        <v>1.0312202586448118</v>
      </c>
      <c r="AD21" s="38"/>
      <c r="AE21" s="87" t="s">
        <v>47</v>
      </c>
      <c r="AF21" s="88">
        <v>39.576999999999998</v>
      </c>
      <c r="AG21" s="88">
        <v>734.99</v>
      </c>
      <c r="AH21" s="88">
        <v>39.728000000000002</v>
      </c>
      <c r="AI21" s="88">
        <v>778.54700000000003</v>
      </c>
      <c r="AJ21" s="88">
        <v>39.997</v>
      </c>
      <c r="AK21" s="88">
        <v>734.98199999999997</v>
      </c>
      <c r="AL21" s="89">
        <f t="shared" si="8"/>
        <v>18.571139803421179</v>
      </c>
      <c r="AM21" s="89">
        <f t="shared" si="9"/>
        <v>19.5969341522352</v>
      </c>
      <c r="AN21" s="90">
        <f t="shared" si="10"/>
        <v>18.375928194614595</v>
      </c>
      <c r="AO21" s="194">
        <f t="shared" si="11"/>
        <v>0.38153472976729758</v>
      </c>
      <c r="AP21" s="194">
        <f t="shared" si="11"/>
        <v>5.9262030775928949</v>
      </c>
      <c r="AQ21" s="194">
        <f t="shared" si="11"/>
        <v>0.67710430930325805</v>
      </c>
      <c r="AR21" s="194">
        <f t="shared" si="11"/>
        <v>-5.5956801580379931</v>
      </c>
      <c r="AS21" s="38"/>
      <c r="AT21" s="87" t="s">
        <v>47</v>
      </c>
      <c r="AU21" s="88">
        <v>62.953000000000003</v>
      </c>
      <c r="AV21" s="88">
        <v>1155.1220000000001</v>
      </c>
      <c r="AW21" s="88">
        <v>63.112000000000002</v>
      </c>
      <c r="AX21" s="88">
        <v>1193.7249999999999</v>
      </c>
      <c r="AY21" s="88">
        <v>65.728999999999999</v>
      </c>
      <c r="AZ21" s="88">
        <v>1147.7639999999999</v>
      </c>
      <c r="BA21" s="89">
        <f t="shared" si="12"/>
        <v>18.348958747001731</v>
      </c>
      <c r="BB21" s="89">
        <f t="shared" si="13"/>
        <v>18.914390290277598</v>
      </c>
      <c r="BC21" s="90">
        <f t="shared" si="14"/>
        <v>17.462063929163687</v>
      </c>
      <c r="BD21" s="194">
        <f t="shared" si="15"/>
        <v>0.25256937715438332</v>
      </c>
      <c r="BE21" s="194">
        <f t="shared" si="15"/>
        <v>3.3418980852238844</v>
      </c>
      <c r="BF21" s="194">
        <f t="shared" si="15"/>
        <v>4.1465965268094767</v>
      </c>
      <c r="BG21" s="194">
        <f t="shared" si="15"/>
        <v>-3.8502167584661477</v>
      </c>
      <c r="BH21" s="38"/>
      <c r="BI21" s="87" t="s">
        <v>27</v>
      </c>
      <c r="BJ21" s="88"/>
      <c r="BK21" s="88"/>
      <c r="BL21" s="88">
        <v>8.27</v>
      </c>
      <c r="BM21" s="88">
        <v>75.98</v>
      </c>
      <c r="BN21" s="88">
        <v>8.77</v>
      </c>
      <c r="BO21" s="88">
        <v>83.59</v>
      </c>
      <c r="BP21" s="89" t="str">
        <f t="shared" si="16"/>
        <v/>
      </c>
      <c r="BQ21" s="89">
        <f t="shared" si="17"/>
        <v>9.1874244256348252</v>
      </c>
      <c r="BR21" s="90">
        <f t="shared" si="18"/>
        <v>9.5313568985176751</v>
      </c>
      <c r="BS21" s="194" t="str">
        <f t="shared" si="19"/>
        <v/>
      </c>
      <c r="BT21" s="194" t="str">
        <f t="shared" si="19"/>
        <v/>
      </c>
      <c r="BU21" s="194">
        <f t="shared" si="19"/>
        <v>6.0459492140266029</v>
      </c>
      <c r="BV21" s="194">
        <f t="shared" si="19"/>
        <v>10.015793629902605</v>
      </c>
      <c r="BW21" s="38"/>
      <c r="BX21" s="87" t="s">
        <v>31</v>
      </c>
      <c r="BY21" s="103">
        <v>21.677</v>
      </c>
      <c r="BZ21" s="103">
        <v>304.56200000000001</v>
      </c>
      <c r="CA21" s="103">
        <v>22</v>
      </c>
      <c r="CB21" s="103">
        <v>309.10000000000002</v>
      </c>
      <c r="CC21" s="103">
        <v>23.5</v>
      </c>
      <c r="CD21" s="103">
        <v>342.85</v>
      </c>
      <c r="CE21" s="89">
        <f t="shared" si="20"/>
        <v>14.050006919776722</v>
      </c>
      <c r="CF21" s="89">
        <f t="shared" si="21"/>
        <v>14.05</v>
      </c>
      <c r="CG21" s="90">
        <f t="shared" si="22"/>
        <v>14.589361702127661</v>
      </c>
      <c r="CH21" s="194">
        <f t="shared" si="23"/>
        <v>1.4900585874429138</v>
      </c>
      <c r="CI21" s="194">
        <f t="shared" si="23"/>
        <v>1.4900086025177175</v>
      </c>
      <c r="CJ21" s="194">
        <f t="shared" si="23"/>
        <v>6.8181818181818175</v>
      </c>
      <c r="CK21" s="194">
        <f t="shared" si="23"/>
        <v>10.918796505985117</v>
      </c>
      <c r="CL21" s="38"/>
      <c r="CM21" s="87" t="s">
        <v>43</v>
      </c>
      <c r="CN21" s="88">
        <v>0.82199999999999995</v>
      </c>
      <c r="CO21" s="88">
        <v>5.3070000000000004</v>
      </c>
      <c r="CP21" s="88">
        <v>0.85099999999999998</v>
      </c>
      <c r="CQ21" s="88">
        <v>5.508</v>
      </c>
      <c r="CR21" s="88">
        <v>0.87</v>
      </c>
      <c r="CS21" s="88">
        <v>5.7119999999999997</v>
      </c>
      <c r="CT21" s="89">
        <f t="shared" si="24"/>
        <v>6.4562043795620445</v>
      </c>
      <c r="CU21" s="89">
        <f t="shared" si="25"/>
        <v>6.4723854289071685</v>
      </c>
      <c r="CV21" s="90">
        <f t="shared" si="26"/>
        <v>6.5655172413793101</v>
      </c>
      <c r="CW21" s="194">
        <f t="shared" si="27"/>
        <v>3.5279805352798088</v>
      </c>
      <c r="CX21" s="194">
        <f t="shared" si="27"/>
        <v>3.7874505370265612</v>
      </c>
      <c r="CY21" s="194">
        <f t="shared" si="27"/>
        <v>2.2326674500587567</v>
      </c>
      <c r="CZ21" s="194">
        <f t="shared" si="27"/>
        <v>3.7037037037036988</v>
      </c>
      <c r="DA21" s="38"/>
      <c r="DB21" s="87" t="s">
        <v>51</v>
      </c>
      <c r="DC21" s="103">
        <v>14.19</v>
      </c>
      <c r="DD21" s="103">
        <v>201.05</v>
      </c>
      <c r="DE21" s="103">
        <v>14.14</v>
      </c>
      <c r="DF21" s="103">
        <v>201.06</v>
      </c>
      <c r="DG21" s="103">
        <v>14.99</v>
      </c>
      <c r="DH21" s="103">
        <v>249.76</v>
      </c>
      <c r="DI21" s="89">
        <f t="shared" si="28"/>
        <v>14.168428470754053</v>
      </c>
      <c r="DJ21" s="89">
        <f t="shared" si="29"/>
        <v>14.219236209335218</v>
      </c>
      <c r="DK21" s="90">
        <f t="shared" si="30"/>
        <v>16.661774516344227</v>
      </c>
      <c r="DL21" s="194">
        <f t="shared" si="31"/>
        <v>-0.35236081747708908</v>
      </c>
      <c r="DM21" s="194">
        <f t="shared" si="31"/>
        <v>4.9738870927584699E-3</v>
      </c>
      <c r="DN21" s="194">
        <f t="shared" si="31"/>
        <v>6.011315417256009</v>
      </c>
      <c r="DO21" s="194">
        <f t="shared" si="31"/>
        <v>24.22162538545707</v>
      </c>
      <c r="DP21" s="38"/>
      <c r="DQ21" s="33" t="s">
        <v>40</v>
      </c>
      <c r="DR21" s="34"/>
      <c r="DS21" s="34"/>
      <c r="DT21" s="35"/>
      <c r="DU21" s="35"/>
      <c r="DV21" s="35"/>
      <c r="DW21" s="35"/>
      <c r="DX21" s="36" t="str">
        <f t="shared" si="32"/>
        <v/>
      </c>
      <c r="DY21" s="36" t="str">
        <f t="shared" si="33"/>
        <v/>
      </c>
      <c r="DZ21" s="37" t="str">
        <f t="shared" si="34"/>
        <v/>
      </c>
      <c r="EA21" s="36" t="str">
        <f t="shared" si="35"/>
        <v/>
      </c>
      <c r="EB21" s="36" t="str">
        <f t="shared" si="35"/>
        <v/>
      </c>
      <c r="EC21" s="36" t="str">
        <f t="shared" si="35"/>
        <v/>
      </c>
      <c r="ED21" s="36" t="str">
        <f t="shared" si="35"/>
        <v/>
      </c>
      <c r="EE21" s="38"/>
      <c r="EF21" s="87" t="s">
        <v>33</v>
      </c>
      <c r="EG21" s="88">
        <v>300.755</v>
      </c>
      <c r="EH21" s="88">
        <v>6015.1030000000001</v>
      </c>
      <c r="EI21" s="88">
        <v>260.90499999999997</v>
      </c>
      <c r="EJ21" s="88">
        <v>5218.1040000000003</v>
      </c>
      <c r="EK21" s="88">
        <v>167.72300000000001</v>
      </c>
      <c r="EL21" s="88">
        <v>3354.4659999999999</v>
      </c>
      <c r="EM21" s="89">
        <f t="shared" si="36"/>
        <v>20.000009974896511</v>
      </c>
      <c r="EN21" s="89">
        <f t="shared" si="37"/>
        <v>20.000015331250843</v>
      </c>
      <c r="EO21" s="90">
        <f t="shared" si="38"/>
        <v>20.000035773269019</v>
      </c>
      <c r="EP21" s="194">
        <f t="shared" si="39"/>
        <v>-13.24998753137937</v>
      </c>
      <c r="EQ21" s="194">
        <f t="shared" si="39"/>
        <v>-13.249964298200709</v>
      </c>
      <c r="ER21" s="194">
        <f t="shared" si="39"/>
        <v>-35.714915390659421</v>
      </c>
      <c r="ES21" s="194">
        <f t="shared" si="39"/>
        <v>-35.714849684866387</v>
      </c>
      <c r="ET21" s="38"/>
    </row>
    <row r="22" spans="1:150">
      <c r="A22" s="92" t="s">
        <v>51</v>
      </c>
      <c r="B22" s="93">
        <v>11.01</v>
      </c>
      <c r="C22" s="93">
        <v>50.9</v>
      </c>
      <c r="D22" s="93">
        <v>11.23</v>
      </c>
      <c r="E22" s="93">
        <v>52.11</v>
      </c>
      <c r="F22" s="93">
        <v>11.23</v>
      </c>
      <c r="G22" s="93">
        <v>52.11</v>
      </c>
      <c r="H22" s="94">
        <f t="shared" si="0"/>
        <v>4.6230699364214347</v>
      </c>
      <c r="I22" s="94">
        <f t="shared" si="1"/>
        <v>4.6402493321460367</v>
      </c>
      <c r="J22" s="95">
        <f t="shared" si="2"/>
        <v>4.6402493321460367</v>
      </c>
      <c r="K22" s="194">
        <f t="shared" si="3"/>
        <v>1.9981834695731213</v>
      </c>
      <c r="L22" s="194">
        <f t="shared" si="3"/>
        <v>2.3772102161100213</v>
      </c>
      <c r="M22" s="194">
        <f t="shared" si="3"/>
        <v>0</v>
      </c>
      <c r="N22" s="194">
        <f t="shared" si="3"/>
        <v>0</v>
      </c>
      <c r="O22" s="38"/>
      <c r="P22" s="87" t="s">
        <v>44</v>
      </c>
      <c r="Q22" s="88">
        <v>1.62</v>
      </c>
      <c r="R22" s="88">
        <v>30.17</v>
      </c>
      <c r="S22" s="88">
        <v>3.47</v>
      </c>
      <c r="T22" s="88">
        <v>52.38</v>
      </c>
      <c r="U22" s="88">
        <v>3.52</v>
      </c>
      <c r="V22" s="88">
        <v>53.56</v>
      </c>
      <c r="W22" s="89">
        <f t="shared" si="4"/>
        <v>18.623456790123456</v>
      </c>
      <c r="X22" s="89">
        <f t="shared" si="5"/>
        <v>15.095100864553315</v>
      </c>
      <c r="Y22" s="90">
        <f t="shared" si="6"/>
        <v>15.215909090909092</v>
      </c>
      <c r="Z22" s="194">
        <f t="shared" si="7"/>
        <v>114.19753086419753</v>
      </c>
      <c r="AA22" s="194">
        <f t="shared" si="7"/>
        <v>73.616175008286376</v>
      </c>
      <c r="AB22" s="194">
        <f t="shared" si="7"/>
        <v>1.4409221902017237</v>
      </c>
      <c r="AC22" s="194">
        <f t="shared" si="7"/>
        <v>2.2527682321496751</v>
      </c>
      <c r="AD22" s="38"/>
      <c r="AE22" s="87" t="s">
        <v>40</v>
      </c>
      <c r="AF22" s="88">
        <v>15.54</v>
      </c>
      <c r="AG22" s="88">
        <v>282.02</v>
      </c>
      <c r="AH22" s="88">
        <v>16.55</v>
      </c>
      <c r="AI22" s="88">
        <v>295.52</v>
      </c>
      <c r="AJ22" s="88">
        <v>18.59</v>
      </c>
      <c r="AK22" s="88">
        <v>338.56</v>
      </c>
      <c r="AL22" s="89">
        <f t="shared" si="8"/>
        <v>18.148005148005147</v>
      </c>
      <c r="AM22" s="89">
        <f t="shared" si="9"/>
        <v>17.856193353474318</v>
      </c>
      <c r="AN22" s="90">
        <f t="shared" si="10"/>
        <v>18.211941904249596</v>
      </c>
      <c r="AO22" s="194">
        <f t="shared" si="11"/>
        <v>6.4993564993565096</v>
      </c>
      <c r="AP22" s="194">
        <f t="shared" si="11"/>
        <v>4.7868945464860655</v>
      </c>
      <c r="AQ22" s="194">
        <f t="shared" si="11"/>
        <v>12.326283987915403</v>
      </c>
      <c r="AR22" s="194">
        <f t="shared" si="11"/>
        <v>14.56415809420683</v>
      </c>
      <c r="AS22" s="38"/>
      <c r="AT22" s="87" t="s">
        <v>23</v>
      </c>
      <c r="AU22" s="88">
        <v>4.7</v>
      </c>
      <c r="AV22" s="88">
        <v>81.099999999999994</v>
      </c>
      <c r="AW22" s="88">
        <v>4.7</v>
      </c>
      <c r="AX22" s="88">
        <v>83</v>
      </c>
      <c r="AY22" s="88">
        <v>4.87</v>
      </c>
      <c r="AZ22" s="88">
        <v>84.87</v>
      </c>
      <c r="BA22" s="89">
        <f t="shared" si="12"/>
        <v>17.255319148936167</v>
      </c>
      <c r="BB22" s="89">
        <f t="shared" si="13"/>
        <v>17.659574468085104</v>
      </c>
      <c r="BC22" s="90">
        <f t="shared" si="14"/>
        <v>17.42710472279261</v>
      </c>
      <c r="BD22" s="194">
        <f t="shared" si="15"/>
        <v>0</v>
      </c>
      <c r="BE22" s="194">
        <f t="shared" si="15"/>
        <v>2.3427866831072821</v>
      </c>
      <c r="BF22" s="194">
        <f t="shared" si="15"/>
        <v>3.617021276595743</v>
      </c>
      <c r="BG22" s="194">
        <f t="shared" si="15"/>
        <v>2.2530120481927765</v>
      </c>
      <c r="BH22" s="38"/>
      <c r="BI22" s="87" t="s">
        <v>44</v>
      </c>
      <c r="BJ22" s="88"/>
      <c r="BK22" s="88"/>
      <c r="BL22" s="88">
        <v>1.66</v>
      </c>
      <c r="BM22" s="88">
        <v>15.83</v>
      </c>
      <c r="BN22" s="88">
        <v>1.68</v>
      </c>
      <c r="BO22" s="88">
        <v>16</v>
      </c>
      <c r="BP22" s="89" t="str">
        <f t="shared" si="16"/>
        <v/>
      </c>
      <c r="BQ22" s="89">
        <f t="shared" si="17"/>
        <v>9.5361445783132535</v>
      </c>
      <c r="BR22" s="90">
        <f t="shared" si="18"/>
        <v>9.5238095238095237</v>
      </c>
      <c r="BS22" s="194" t="str">
        <f t="shared" si="19"/>
        <v/>
      </c>
      <c r="BT22" s="194" t="str">
        <f t="shared" si="19"/>
        <v/>
      </c>
      <c r="BU22" s="194">
        <f t="shared" si="19"/>
        <v>1.2048192771084349</v>
      </c>
      <c r="BV22" s="194">
        <f t="shared" si="19"/>
        <v>1.073910296904611</v>
      </c>
      <c r="BW22" s="38"/>
      <c r="BX22" s="87" t="s">
        <v>34</v>
      </c>
      <c r="BY22" s="103">
        <v>382</v>
      </c>
      <c r="BZ22" s="103">
        <v>5638</v>
      </c>
      <c r="CA22" s="103">
        <v>260</v>
      </c>
      <c r="CB22" s="103">
        <v>4660</v>
      </c>
      <c r="CC22" s="103">
        <v>468</v>
      </c>
      <c r="CD22" s="103">
        <v>5864.04</v>
      </c>
      <c r="CE22" s="89">
        <f t="shared" si="20"/>
        <v>14.759162303664921</v>
      </c>
      <c r="CF22" s="89">
        <f t="shared" si="21"/>
        <v>17.923076923076923</v>
      </c>
      <c r="CG22" s="90">
        <f t="shared" si="22"/>
        <v>12.53</v>
      </c>
      <c r="CH22" s="194">
        <f t="shared" si="23"/>
        <v>-31.937172774869111</v>
      </c>
      <c r="CI22" s="194">
        <f t="shared" si="23"/>
        <v>-17.346576800283788</v>
      </c>
      <c r="CJ22" s="194">
        <f t="shared" si="23"/>
        <v>80</v>
      </c>
      <c r="CK22" s="194">
        <f t="shared" si="23"/>
        <v>25.837768240343344</v>
      </c>
      <c r="CL22" s="38"/>
      <c r="CM22" s="87" t="s">
        <v>31</v>
      </c>
      <c r="CN22" s="88">
        <v>21.652000000000001</v>
      </c>
      <c r="CO22" s="88">
        <v>130.99700000000001</v>
      </c>
      <c r="CP22" s="88">
        <v>21.8</v>
      </c>
      <c r="CQ22" s="88">
        <v>132.11000000000001</v>
      </c>
      <c r="CR22" s="88">
        <v>21.9</v>
      </c>
      <c r="CS22" s="88">
        <v>133.5</v>
      </c>
      <c r="CT22" s="89">
        <f t="shared" si="24"/>
        <v>6.0501108442638101</v>
      </c>
      <c r="CU22" s="89">
        <f t="shared" si="25"/>
        <v>6.0600917431192665</v>
      </c>
      <c r="CV22" s="90">
        <f t="shared" si="26"/>
        <v>6.0958904109589049</v>
      </c>
      <c r="CW22" s="194">
        <f t="shared" si="27"/>
        <v>0.68353962682431035</v>
      </c>
      <c r="CX22" s="194">
        <f t="shared" si="27"/>
        <v>0.84963777796438034</v>
      </c>
      <c r="CY22" s="194">
        <f t="shared" si="27"/>
        <v>0.45871559633026543</v>
      </c>
      <c r="CZ22" s="194">
        <f t="shared" si="27"/>
        <v>1.0521535084399261</v>
      </c>
      <c r="DA22" s="38"/>
      <c r="DB22" s="87" t="s">
        <v>22</v>
      </c>
      <c r="DC22" s="103">
        <v>25.033999999999999</v>
      </c>
      <c r="DD22" s="103">
        <v>433.82100000000003</v>
      </c>
      <c r="DE22" s="103">
        <v>25.04</v>
      </c>
      <c r="DF22" s="103">
        <v>434.44400000000002</v>
      </c>
      <c r="DG22" s="103">
        <v>24.707999999999998</v>
      </c>
      <c r="DH22" s="103">
        <v>409.62099999999998</v>
      </c>
      <c r="DI22" s="89">
        <f t="shared" si="28"/>
        <v>17.329272189821843</v>
      </c>
      <c r="DJ22" s="89">
        <f t="shared" si="29"/>
        <v>17.350000000000001</v>
      </c>
      <c r="DK22" s="90">
        <f t="shared" si="30"/>
        <v>16.57847660676704</v>
      </c>
      <c r="DL22" s="194">
        <f t="shared" si="31"/>
        <v>2.3967404330111956E-2</v>
      </c>
      <c r="DM22" s="194">
        <f t="shared" si="31"/>
        <v>0.14360761696644248</v>
      </c>
      <c r="DN22" s="194">
        <f t="shared" si="31"/>
        <v>-1.3258785942492044</v>
      </c>
      <c r="DO22" s="194">
        <f t="shared" si="31"/>
        <v>-5.7137398606034457</v>
      </c>
      <c r="DP22" s="38"/>
      <c r="DQ22" s="33" t="s">
        <v>49</v>
      </c>
      <c r="DR22" s="34"/>
      <c r="DS22" s="34"/>
      <c r="DT22" s="35"/>
      <c r="DU22" s="35"/>
      <c r="DV22" s="35"/>
      <c r="DW22" s="35"/>
      <c r="DX22" s="36" t="str">
        <f t="shared" si="32"/>
        <v/>
      </c>
      <c r="DY22" s="36" t="str">
        <f t="shared" si="33"/>
        <v/>
      </c>
      <c r="DZ22" s="37" t="str">
        <f t="shared" si="34"/>
        <v/>
      </c>
      <c r="EA22" s="36" t="str">
        <f t="shared" si="35"/>
        <v/>
      </c>
      <c r="EB22" s="36" t="str">
        <f t="shared" si="35"/>
        <v/>
      </c>
      <c r="EC22" s="36" t="str">
        <f t="shared" si="35"/>
        <v/>
      </c>
      <c r="ED22" s="36" t="str">
        <f t="shared" si="35"/>
        <v/>
      </c>
      <c r="EE22" s="38"/>
      <c r="EF22" s="87" t="s">
        <v>37</v>
      </c>
      <c r="EG22" s="88"/>
      <c r="EH22" s="88"/>
      <c r="EI22" s="88"/>
      <c r="EJ22" s="88"/>
      <c r="EK22" s="88">
        <v>74.186000000000007</v>
      </c>
      <c r="EL22" s="88">
        <v>1483.712</v>
      </c>
      <c r="EM22" s="89" t="str">
        <f t="shared" si="36"/>
        <v/>
      </c>
      <c r="EN22" s="89" t="str">
        <f t="shared" si="37"/>
        <v/>
      </c>
      <c r="EO22" s="90">
        <f t="shared" si="38"/>
        <v>19.999892162941794</v>
      </c>
      <c r="EP22" s="194" t="str">
        <f t="shared" si="39"/>
        <v/>
      </c>
      <c r="EQ22" s="194" t="str">
        <f t="shared" si="39"/>
        <v/>
      </c>
      <c r="ER22" s="194" t="str">
        <f t="shared" si="39"/>
        <v/>
      </c>
      <c r="ES22" s="194" t="str">
        <f t="shared" si="39"/>
        <v/>
      </c>
      <c r="ET22" s="38"/>
    </row>
    <row r="23" spans="1:150">
      <c r="A23" s="92" t="s">
        <v>30</v>
      </c>
      <c r="B23" s="93">
        <v>2.31</v>
      </c>
      <c r="C23" s="93">
        <v>5.04</v>
      </c>
      <c r="D23" s="93">
        <v>2.42</v>
      </c>
      <c r="E23" s="93">
        <v>5.32</v>
      </c>
      <c r="F23" s="93">
        <v>2.5350000000000001</v>
      </c>
      <c r="G23" s="93">
        <v>6.0839999999999996</v>
      </c>
      <c r="H23" s="94">
        <f t="shared" si="0"/>
        <v>2.1818181818181817</v>
      </c>
      <c r="I23" s="94">
        <f t="shared" si="1"/>
        <v>2.1983471074380168</v>
      </c>
      <c r="J23" s="95">
        <f t="shared" si="2"/>
        <v>2.4</v>
      </c>
      <c r="K23" s="194">
        <f t="shared" si="3"/>
        <v>4.7619047619047556</v>
      </c>
      <c r="L23" s="194">
        <f t="shared" si="3"/>
        <v>5.5555555555555598</v>
      </c>
      <c r="M23" s="194">
        <f t="shared" si="3"/>
        <v>4.7520661157024886</v>
      </c>
      <c r="N23" s="194">
        <f t="shared" si="3"/>
        <v>14.360902255639086</v>
      </c>
      <c r="O23" s="38"/>
      <c r="P23" s="87" t="s">
        <v>52</v>
      </c>
      <c r="Q23" s="88">
        <v>1.367</v>
      </c>
      <c r="R23" s="88">
        <v>26.248000000000001</v>
      </c>
      <c r="S23" s="88">
        <v>1.282</v>
      </c>
      <c r="T23" s="88">
        <v>22.053000000000001</v>
      </c>
      <c r="U23" s="88">
        <v>1.121</v>
      </c>
      <c r="V23" s="88">
        <v>16.869</v>
      </c>
      <c r="W23" s="89">
        <f t="shared" si="4"/>
        <v>19.201170446232627</v>
      </c>
      <c r="X23" s="89">
        <f t="shared" si="5"/>
        <v>17.202028081123245</v>
      </c>
      <c r="Y23" s="90">
        <f t="shared" si="6"/>
        <v>15.048171275646745</v>
      </c>
      <c r="Z23" s="194">
        <f t="shared" si="7"/>
        <v>-6.217995610826625</v>
      </c>
      <c r="AA23" s="194">
        <f t="shared" si="7"/>
        <v>-15.98217007010058</v>
      </c>
      <c r="AB23" s="194">
        <f t="shared" si="7"/>
        <v>-12.558502340093606</v>
      </c>
      <c r="AC23" s="194">
        <f t="shared" si="7"/>
        <v>-23.507005849544282</v>
      </c>
      <c r="AD23" s="38"/>
      <c r="AE23" s="87" t="s">
        <v>24</v>
      </c>
      <c r="AF23" s="88">
        <v>4.5030000000000001</v>
      </c>
      <c r="AG23" s="88">
        <v>79.082999999999998</v>
      </c>
      <c r="AH23" s="88">
        <v>4.93</v>
      </c>
      <c r="AI23" s="88">
        <v>86.67</v>
      </c>
      <c r="AJ23" s="88">
        <v>4.95</v>
      </c>
      <c r="AK23" s="88">
        <v>87.194000000000003</v>
      </c>
      <c r="AL23" s="89">
        <f t="shared" si="8"/>
        <v>17.562291805463023</v>
      </c>
      <c r="AM23" s="89">
        <f t="shared" si="9"/>
        <v>17.580121703853958</v>
      </c>
      <c r="AN23" s="90">
        <f t="shared" si="10"/>
        <v>17.614949494949496</v>
      </c>
      <c r="AO23" s="194">
        <f t="shared" si="11"/>
        <v>9.4825671774372555</v>
      </c>
      <c r="AP23" s="194">
        <f t="shared" si="11"/>
        <v>9.5937179924889087</v>
      </c>
      <c r="AQ23" s="194">
        <f t="shared" si="11"/>
        <v>0.40567951318459355</v>
      </c>
      <c r="AR23" s="194">
        <f t="shared" si="11"/>
        <v>0.60459213107188292</v>
      </c>
      <c r="AS23" s="38"/>
      <c r="AT23" s="87" t="s">
        <v>36</v>
      </c>
      <c r="AU23" s="88">
        <v>29.95</v>
      </c>
      <c r="AV23" s="88">
        <v>584.28</v>
      </c>
      <c r="AW23" s="88">
        <v>30.44</v>
      </c>
      <c r="AX23" s="88">
        <v>492.26</v>
      </c>
      <c r="AY23" s="88">
        <v>30.3</v>
      </c>
      <c r="AZ23" s="88">
        <v>526.49</v>
      </c>
      <c r="BA23" s="89"/>
      <c r="BB23" s="89">
        <f t="shared" si="13"/>
        <v>16.17148488830486</v>
      </c>
      <c r="BC23" s="90">
        <f t="shared" si="14"/>
        <v>17.375907590759077</v>
      </c>
      <c r="BD23" s="194">
        <f t="shared" si="15"/>
        <v>1.6360601001669517</v>
      </c>
      <c r="BE23" s="194">
        <f t="shared" si="15"/>
        <v>-15.749298281645785</v>
      </c>
      <c r="BF23" s="194">
        <f t="shared" si="15"/>
        <v>-0.45992115637319497</v>
      </c>
      <c r="BG23" s="194">
        <f t="shared" si="15"/>
        <v>6.9536423841059642</v>
      </c>
      <c r="BH23" s="38"/>
      <c r="BI23" s="91" t="s">
        <v>46</v>
      </c>
      <c r="BJ23" s="88">
        <v>8.2000000000000003E-2</v>
      </c>
      <c r="BK23" s="88">
        <v>0.49199999999999999</v>
      </c>
      <c r="BL23" s="88">
        <v>9.2999999999999999E-2</v>
      </c>
      <c r="BM23" s="88">
        <v>0.88100000000000001</v>
      </c>
      <c r="BN23" s="88">
        <v>7.2999999999999995E-2</v>
      </c>
      <c r="BO23" s="88">
        <v>0.68</v>
      </c>
      <c r="BP23" s="89">
        <f t="shared" si="16"/>
        <v>6</v>
      </c>
      <c r="BQ23" s="89">
        <f t="shared" si="17"/>
        <v>9.4731182795698921</v>
      </c>
      <c r="BR23" s="90">
        <f t="shared" si="18"/>
        <v>9.3150684931506866</v>
      </c>
      <c r="BS23" s="194">
        <f t="shared" si="19"/>
        <v>13.414634146341459</v>
      </c>
      <c r="BT23" s="194">
        <f t="shared" si="19"/>
        <v>79.065040650406502</v>
      </c>
      <c r="BU23" s="194">
        <f t="shared" si="19"/>
        <v>-21.505376344086024</v>
      </c>
      <c r="BV23" s="194">
        <f t="shared" si="19"/>
        <v>-22.814982973893297</v>
      </c>
      <c r="BW23" s="38"/>
      <c r="BX23" s="87" t="s">
        <v>41</v>
      </c>
      <c r="BY23" s="103">
        <v>73.459999999999994</v>
      </c>
      <c r="BZ23" s="103">
        <v>664.22</v>
      </c>
      <c r="CA23" s="103">
        <v>139.05000000000001</v>
      </c>
      <c r="CB23" s="103">
        <v>476.21</v>
      </c>
      <c r="CC23" s="103">
        <v>57.46</v>
      </c>
      <c r="CD23" s="103">
        <v>704.96</v>
      </c>
      <c r="CE23" s="89">
        <f t="shared" si="20"/>
        <v>9.0419275796351766</v>
      </c>
      <c r="CF23" s="89">
        <f t="shared" si="21"/>
        <v>3.424739302409205</v>
      </c>
      <c r="CG23" s="90">
        <f t="shared" si="22"/>
        <v>12.268708666898712</v>
      </c>
      <c r="CH23" s="194">
        <f t="shared" si="23"/>
        <v>89.286686632180817</v>
      </c>
      <c r="CI23" s="194">
        <f t="shared" si="23"/>
        <v>-28.305380747342756</v>
      </c>
      <c r="CJ23" s="194">
        <f t="shared" si="23"/>
        <v>-58.676734987414591</v>
      </c>
      <c r="CK23" s="194">
        <f t="shared" si="23"/>
        <v>48.035530543247738</v>
      </c>
      <c r="CL23" s="38"/>
      <c r="CM23" s="87" t="s">
        <v>34</v>
      </c>
      <c r="CN23" s="88">
        <v>9</v>
      </c>
      <c r="CO23" s="88">
        <v>47</v>
      </c>
      <c r="CP23" s="88">
        <v>10</v>
      </c>
      <c r="CQ23" s="88">
        <v>51</v>
      </c>
      <c r="CR23" s="88">
        <v>5</v>
      </c>
      <c r="CS23" s="88">
        <v>30</v>
      </c>
      <c r="CT23" s="89">
        <f t="shared" si="24"/>
        <v>5.2222222222222223</v>
      </c>
      <c r="CU23" s="89">
        <f t="shared" si="25"/>
        <v>5.0999999999999996</v>
      </c>
      <c r="CV23" s="90">
        <f t="shared" si="26"/>
        <v>6</v>
      </c>
      <c r="CW23" s="194">
        <f t="shared" si="27"/>
        <v>11.111111111111111</v>
      </c>
      <c r="CX23" s="194">
        <f t="shared" si="27"/>
        <v>8.5106382978723403</v>
      </c>
      <c r="CY23" s="194">
        <f t="shared" si="27"/>
        <v>-50</v>
      </c>
      <c r="CZ23" s="194">
        <f t="shared" si="27"/>
        <v>-41.17647058823529</v>
      </c>
      <c r="DA23" s="38"/>
      <c r="DB23" s="87" t="s">
        <v>40</v>
      </c>
      <c r="DC23" s="103">
        <v>41.2</v>
      </c>
      <c r="DD23" s="103">
        <v>579.17999999999995</v>
      </c>
      <c r="DE23" s="103">
        <v>43.35</v>
      </c>
      <c r="DF23" s="103">
        <v>648.62</v>
      </c>
      <c r="DG23" s="103">
        <v>37.89</v>
      </c>
      <c r="DH23" s="103">
        <v>556.4</v>
      </c>
      <c r="DI23" s="89">
        <f t="shared" si="28"/>
        <v>14.05776699029126</v>
      </c>
      <c r="DJ23" s="89">
        <f t="shared" si="29"/>
        <v>14.96239907727797</v>
      </c>
      <c r="DK23" s="90">
        <f t="shared" si="30"/>
        <v>14.684613354447082</v>
      </c>
      <c r="DL23" s="194">
        <f t="shared" si="31"/>
        <v>5.2184466019417437</v>
      </c>
      <c r="DM23" s="194">
        <f t="shared" si="31"/>
        <v>11.989364273628244</v>
      </c>
      <c r="DN23" s="194">
        <f t="shared" si="31"/>
        <v>-12.595155709342562</v>
      </c>
      <c r="DO23" s="194">
        <f t="shared" si="31"/>
        <v>-14.217877956276407</v>
      </c>
      <c r="DP23" s="38"/>
      <c r="DQ23" s="33" t="s">
        <v>50</v>
      </c>
      <c r="DR23" s="34"/>
      <c r="DS23" s="34"/>
      <c r="DT23" s="35"/>
      <c r="DU23" s="35"/>
      <c r="DV23" s="35"/>
      <c r="DW23" s="35"/>
      <c r="DX23" s="36" t="str">
        <f t="shared" si="32"/>
        <v/>
      </c>
      <c r="DY23" s="36" t="str">
        <f t="shared" si="33"/>
        <v/>
      </c>
      <c r="DZ23" s="37" t="str">
        <f t="shared" si="34"/>
        <v/>
      </c>
      <c r="EA23" s="36" t="str">
        <f t="shared" si="35"/>
        <v/>
      </c>
      <c r="EB23" s="36" t="str">
        <f t="shared" si="35"/>
        <v/>
      </c>
      <c r="EC23" s="36" t="str">
        <f t="shared" si="35"/>
        <v/>
      </c>
      <c r="ED23" s="36" t="str">
        <f t="shared" si="35"/>
        <v/>
      </c>
      <c r="EE23" s="38"/>
      <c r="EF23" s="87" t="s">
        <v>40</v>
      </c>
      <c r="EG23" s="88">
        <v>44.57</v>
      </c>
      <c r="EH23" s="88">
        <v>718.54</v>
      </c>
      <c r="EI23" s="88">
        <v>47.97</v>
      </c>
      <c r="EJ23" s="88">
        <v>762.22</v>
      </c>
      <c r="EK23" s="88">
        <v>50.38</v>
      </c>
      <c r="EL23" s="88">
        <v>814.22</v>
      </c>
      <c r="EM23" s="89">
        <f t="shared" si="36"/>
        <v>16.121606461745568</v>
      </c>
      <c r="EN23" s="89">
        <f t="shared" si="37"/>
        <v>15.889514279758183</v>
      </c>
      <c r="EO23" s="90">
        <f t="shared" si="38"/>
        <v>16.161572052401745</v>
      </c>
      <c r="EP23" s="194">
        <f t="shared" si="39"/>
        <v>7.6284496297958233</v>
      </c>
      <c r="EQ23" s="194">
        <f t="shared" si="39"/>
        <v>6.0789935146268919</v>
      </c>
      <c r="ER23" s="194">
        <f t="shared" si="39"/>
        <v>5.0239733166562512</v>
      </c>
      <c r="ES23" s="194">
        <f t="shared" si="39"/>
        <v>6.8221773241321406</v>
      </c>
      <c r="ET23" s="38"/>
    </row>
    <row r="24" spans="1:150">
      <c r="A24" s="92" t="s">
        <v>41</v>
      </c>
      <c r="B24" s="93">
        <v>1.18</v>
      </c>
      <c r="C24" s="93">
        <v>1.87</v>
      </c>
      <c r="D24" s="93">
        <v>1.1100000000000001</v>
      </c>
      <c r="E24" s="93">
        <v>2.2999999999999998</v>
      </c>
      <c r="F24" s="93">
        <v>0.76</v>
      </c>
      <c r="G24" s="93">
        <v>1.58</v>
      </c>
      <c r="H24" s="94">
        <f t="shared" si="0"/>
        <v>1.5847457627118646</v>
      </c>
      <c r="I24" s="94">
        <f t="shared" si="1"/>
        <v>2.0720720720720718</v>
      </c>
      <c r="J24" s="95">
        <f t="shared" si="2"/>
        <v>2.0789473684210527</v>
      </c>
      <c r="K24" s="194">
        <f t="shared" si="3"/>
        <v>-5.9322033898304953</v>
      </c>
      <c r="L24" s="194">
        <f t="shared" si="3"/>
        <v>22.994652406417096</v>
      </c>
      <c r="M24" s="194">
        <f t="shared" si="3"/>
        <v>-31.531531531531538</v>
      </c>
      <c r="N24" s="194">
        <f t="shared" si="3"/>
        <v>-31.304347826086946</v>
      </c>
      <c r="O24" s="38"/>
      <c r="P24" s="87" t="s">
        <v>43</v>
      </c>
      <c r="Q24" s="88">
        <v>0.94499999999999995</v>
      </c>
      <c r="R24" s="88">
        <v>12.821</v>
      </c>
      <c r="S24" s="88">
        <v>0.96199999999999997</v>
      </c>
      <c r="T24" s="88">
        <v>13.051</v>
      </c>
      <c r="U24" s="88">
        <v>0.97899999999999998</v>
      </c>
      <c r="V24" s="88">
        <v>13.362</v>
      </c>
      <c r="W24" s="89">
        <f t="shared" si="4"/>
        <v>13.567195767195768</v>
      </c>
      <c r="X24" s="89">
        <f t="shared" si="5"/>
        <v>13.566528066528067</v>
      </c>
      <c r="Y24" s="90">
        <f t="shared" si="6"/>
        <v>13.648621041879469</v>
      </c>
      <c r="Z24" s="194">
        <f t="shared" si="7"/>
        <v>1.7989417989418006</v>
      </c>
      <c r="AA24" s="194">
        <f t="shared" si="7"/>
        <v>1.7939318305904408</v>
      </c>
      <c r="AB24" s="194">
        <f t="shared" si="7"/>
        <v>1.7671517671517687</v>
      </c>
      <c r="AC24" s="194">
        <f t="shared" si="7"/>
        <v>2.3829591602176072</v>
      </c>
      <c r="AD24" s="38"/>
      <c r="AE24" s="87" t="s">
        <v>36</v>
      </c>
      <c r="AF24" s="88">
        <v>14.07</v>
      </c>
      <c r="AG24" s="88">
        <v>269.75</v>
      </c>
      <c r="AH24" s="88">
        <v>14.81</v>
      </c>
      <c r="AI24" s="88">
        <v>270.37</v>
      </c>
      <c r="AJ24" s="88">
        <v>14.8</v>
      </c>
      <c r="AK24" s="88">
        <v>241.13</v>
      </c>
      <c r="AL24" s="89">
        <f t="shared" si="8"/>
        <v>19.171997157071782</v>
      </c>
      <c r="AM24" s="89">
        <f t="shared" si="9"/>
        <v>18.255908170155301</v>
      </c>
      <c r="AN24" s="90">
        <f t="shared" si="10"/>
        <v>16.292567567567566</v>
      </c>
      <c r="AO24" s="194">
        <f t="shared" si="11"/>
        <v>5.2594171997157089</v>
      </c>
      <c r="AP24" s="194">
        <f t="shared" si="11"/>
        <v>0.22984244670991827</v>
      </c>
      <c r="AQ24" s="194">
        <f t="shared" si="11"/>
        <v>-6.7521944632003963E-2</v>
      </c>
      <c r="AR24" s="194">
        <f t="shared" si="11"/>
        <v>-10.814809335355257</v>
      </c>
      <c r="AS24" s="38"/>
      <c r="AT24" s="87" t="s">
        <v>42</v>
      </c>
      <c r="AU24" s="88">
        <v>23.655999999999999</v>
      </c>
      <c r="AV24" s="88">
        <v>378.50400000000002</v>
      </c>
      <c r="AW24" s="88">
        <v>24.722999999999999</v>
      </c>
      <c r="AX24" s="88">
        <v>381.214</v>
      </c>
      <c r="AY24" s="88">
        <v>23.126999999999999</v>
      </c>
      <c r="AZ24" s="88">
        <v>364.5</v>
      </c>
      <c r="BA24" s="89">
        <f t="shared" ref="BA24:BA41" si="40">IFERROR(AV24/AU24,"")</f>
        <v>16.000338180588436</v>
      </c>
      <c r="BB24" s="89">
        <f t="shared" si="13"/>
        <v>15.419407029891195</v>
      </c>
      <c r="BC24" s="90">
        <f t="shared" si="14"/>
        <v>15.760799066026722</v>
      </c>
      <c r="BD24" s="194">
        <f t="shared" si="15"/>
        <v>4.5104835982414615</v>
      </c>
      <c r="BE24" s="194">
        <f t="shared" si="15"/>
        <v>0.71597658148922583</v>
      </c>
      <c r="BF24" s="194">
        <f t="shared" si="15"/>
        <v>-6.455527241839583</v>
      </c>
      <c r="BG24" s="194">
        <f t="shared" si="15"/>
        <v>-4.38441400368297</v>
      </c>
      <c r="BH24" s="38"/>
      <c r="BI24" s="87" t="s">
        <v>51</v>
      </c>
      <c r="BJ24" s="88">
        <v>67.56</v>
      </c>
      <c r="BK24" s="88">
        <v>651.80999999999995</v>
      </c>
      <c r="BL24" s="88">
        <v>67.040000000000006</v>
      </c>
      <c r="BM24" s="88">
        <v>593.92999999999995</v>
      </c>
      <c r="BN24" s="88">
        <v>65.239999999999995</v>
      </c>
      <c r="BO24" s="88">
        <v>578.53</v>
      </c>
      <c r="BP24" s="89">
        <f t="shared" si="16"/>
        <v>9.6478685612788624</v>
      </c>
      <c r="BQ24" s="89">
        <f t="shared" si="17"/>
        <v>8.8593377088305481</v>
      </c>
      <c r="BR24" s="90">
        <f t="shared" si="18"/>
        <v>8.8677191906805639</v>
      </c>
      <c r="BS24" s="194">
        <f t="shared" si="19"/>
        <v>-0.76968620485493788</v>
      </c>
      <c r="BT24" s="194">
        <f t="shared" si="19"/>
        <v>-8.8798883110108786</v>
      </c>
      <c r="BU24" s="194">
        <f t="shared" si="19"/>
        <v>-2.6849642004773435</v>
      </c>
      <c r="BV24" s="194">
        <f t="shared" si="19"/>
        <v>-2.5928981529809874</v>
      </c>
      <c r="BW24" s="38"/>
      <c r="BX24" s="87" t="s">
        <v>51</v>
      </c>
      <c r="BY24" s="103">
        <v>35.159999999999997</v>
      </c>
      <c r="BZ24" s="103">
        <v>418.99</v>
      </c>
      <c r="CA24" s="103">
        <v>34.92</v>
      </c>
      <c r="CB24" s="103">
        <v>419.09</v>
      </c>
      <c r="CC24" s="103">
        <v>35.81</v>
      </c>
      <c r="CD24" s="103">
        <v>432.05</v>
      </c>
      <c r="CE24" s="89">
        <f t="shared" si="20"/>
        <v>11.916666666666668</v>
      </c>
      <c r="CF24" s="89">
        <f t="shared" si="21"/>
        <v>12.001431844215348</v>
      </c>
      <c r="CG24" s="90">
        <f t="shared" si="22"/>
        <v>12.065065624127339</v>
      </c>
      <c r="CH24" s="194">
        <f t="shared" si="23"/>
        <v>-0.68259385665527561</v>
      </c>
      <c r="CI24" s="194">
        <f t="shared" si="23"/>
        <v>2.3866918064862141E-2</v>
      </c>
      <c r="CJ24" s="194">
        <f t="shared" si="23"/>
        <v>2.5486827033218797</v>
      </c>
      <c r="CK24" s="194">
        <f t="shared" si="23"/>
        <v>3.0924145171681587</v>
      </c>
      <c r="CL24" s="38"/>
      <c r="CM24" s="91" t="s">
        <v>25</v>
      </c>
      <c r="CN24" s="88">
        <v>0.98699999999999999</v>
      </c>
      <c r="CO24" s="88">
        <v>7.52</v>
      </c>
      <c r="CP24" s="88">
        <v>1.4</v>
      </c>
      <c r="CQ24" s="88">
        <v>13</v>
      </c>
      <c r="CR24" s="88">
        <v>1.56</v>
      </c>
      <c r="CS24" s="88">
        <v>9.36</v>
      </c>
      <c r="CT24" s="89">
        <f t="shared" si="24"/>
        <v>7.6190476190476186</v>
      </c>
      <c r="CU24" s="89">
        <f t="shared" si="25"/>
        <v>9.2857142857142865</v>
      </c>
      <c r="CV24" s="90">
        <f t="shared" si="26"/>
        <v>5.9999999999999991</v>
      </c>
      <c r="CW24" s="194">
        <f t="shared" si="27"/>
        <v>41.843971631205669</v>
      </c>
      <c r="CX24" s="194">
        <f t="shared" si="27"/>
        <v>72.872340425531917</v>
      </c>
      <c r="CY24" s="194">
        <f t="shared" si="27"/>
        <v>11.428571428571439</v>
      </c>
      <c r="CZ24" s="194">
        <f t="shared" si="27"/>
        <v>-28.000000000000004</v>
      </c>
      <c r="DA24" s="38"/>
      <c r="DB24" s="91" t="s">
        <v>25</v>
      </c>
      <c r="DC24" s="103">
        <v>2.895</v>
      </c>
      <c r="DD24" s="103">
        <v>20.149000000000001</v>
      </c>
      <c r="DE24" s="103">
        <v>3.8</v>
      </c>
      <c r="DF24" s="103">
        <v>32</v>
      </c>
      <c r="DG24" s="103">
        <v>4.82</v>
      </c>
      <c r="DH24" s="103">
        <v>65.099999999999994</v>
      </c>
      <c r="DI24" s="89">
        <f t="shared" si="28"/>
        <v>6.9599309153713298</v>
      </c>
      <c r="DJ24" s="89">
        <f t="shared" si="29"/>
        <v>8.4210526315789469</v>
      </c>
      <c r="DK24" s="90">
        <f t="shared" si="30"/>
        <v>13.50622406639004</v>
      </c>
      <c r="DL24" s="194">
        <f t="shared" si="31"/>
        <v>31.260794473229698</v>
      </c>
      <c r="DM24" s="194">
        <f t="shared" si="31"/>
        <v>58.816814730259559</v>
      </c>
      <c r="DN24" s="194">
        <f t="shared" si="31"/>
        <v>26.842105263157904</v>
      </c>
      <c r="DO24" s="194">
        <f t="shared" si="31"/>
        <v>103.43749999999999</v>
      </c>
      <c r="DP24" s="38"/>
      <c r="DQ24" s="33" t="s">
        <v>52</v>
      </c>
      <c r="DR24" s="34"/>
      <c r="DS24" s="34"/>
      <c r="DT24" s="35"/>
      <c r="DU24" s="35"/>
      <c r="DV24" s="35"/>
      <c r="DW24" s="35"/>
      <c r="DX24" s="36" t="str">
        <f t="shared" si="32"/>
        <v/>
      </c>
      <c r="DY24" s="36" t="str">
        <f t="shared" si="33"/>
        <v/>
      </c>
      <c r="DZ24" s="37" t="str">
        <f t="shared" si="34"/>
        <v/>
      </c>
      <c r="EA24" s="36" t="str">
        <f t="shared" si="35"/>
        <v/>
      </c>
      <c r="EB24" s="36" t="str">
        <f t="shared" si="35"/>
        <v/>
      </c>
      <c r="EC24" s="36" t="str">
        <f t="shared" si="35"/>
        <v/>
      </c>
      <c r="ED24" s="36" t="str">
        <f t="shared" si="35"/>
        <v/>
      </c>
      <c r="EE24" s="38"/>
      <c r="EF24" s="87" t="s">
        <v>52</v>
      </c>
      <c r="EG24" s="88">
        <v>1.425</v>
      </c>
      <c r="EH24" s="88">
        <v>26.800999999999998</v>
      </c>
      <c r="EI24" s="88">
        <v>1.0409999999999999</v>
      </c>
      <c r="EJ24" s="88">
        <v>19.164000000000001</v>
      </c>
      <c r="EK24" s="88">
        <v>0.90900000000000003</v>
      </c>
      <c r="EL24" s="88">
        <v>14.198</v>
      </c>
      <c r="EM24" s="89">
        <f t="shared" si="36"/>
        <v>18.807719298245612</v>
      </c>
      <c r="EN24" s="89">
        <f t="shared" si="37"/>
        <v>18.409221902017293</v>
      </c>
      <c r="EO24" s="90">
        <f t="shared" si="38"/>
        <v>15.61936193619362</v>
      </c>
      <c r="EP24" s="194">
        <f t="shared" si="39"/>
        <v>-26.947368421052637</v>
      </c>
      <c r="EQ24" s="194">
        <f t="shared" si="39"/>
        <v>-28.495205402783469</v>
      </c>
      <c r="ER24" s="194">
        <f t="shared" si="39"/>
        <v>-12.680115273775208</v>
      </c>
      <c r="ES24" s="194">
        <f t="shared" si="39"/>
        <v>-25.913170528073476</v>
      </c>
      <c r="ET24" s="38"/>
    </row>
    <row r="25" spans="1:150">
      <c r="A25" s="92" t="s">
        <v>54</v>
      </c>
      <c r="B25" s="93">
        <v>2.8000000000000001E-2</v>
      </c>
      <c r="C25" s="93">
        <v>2.8500000000000001E-2</v>
      </c>
      <c r="D25" s="93">
        <v>2.8000000000000001E-2</v>
      </c>
      <c r="E25" s="93">
        <v>2.92E-2</v>
      </c>
      <c r="F25" s="93">
        <v>2.8000000000000001E-2</v>
      </c>
      <c r="G25" s="93">
        <v>2.92E-2</v>
      </c>
      <c r="H25" s="94">
        <f t="shared" si="0"/>
        <v>1.0178571428571428</v>
      </c>
      <c r="I25" s="94">
        <f t="shared" si="1"/>
        <v>1.0428571428571429</v>
      </c>
      <c r="J25" s="95">
        <f t="shared" si="2"/>
        <v>1.0428571428571429</v>
      </c>
      <c r="K25" s="194">
        <f t="shared" si="3"/>
        <v>0</v>
      </c>
      <c r="L25" s="194">
        <f t="shared" si="3"/>
        <v>2.4561403508771904</v>
      </c>
      <c r="M25" s="194">
        <f t="shared" si="3"/>
        <v>0</v>
      </c>
      <c r="N25" s="194">
        <f t="shared" si="3"/>
        <v>0</v>
      </c>
      <c r="O25" s="38"/>
      <c r="P25" s="87" t="s">
        <v>42</v>
      </c>
      <c r="Q25" s="88">
        <v>22.695</v>
      </c>
      <c r="R25" s="88">
        <v>295.03500000000003</v>
      </c>
      <c r="S25" s="88">
        <v>24.213999999999999</v>
      </c>
      <c r="T25" s="88">
        <v>297.142</v>
      </c>
      <c r="U25" s="88">
        <v>21.202000000000002</v>
      </c>
      <c r="V25" s="88">
        <v>272.45999999999998</v>
      </c>
      <c r="W25" s="89">
        <f t="shared" si="4"/>
        <v>13.000000000000002</v>
      </c>
      <c r="X25" s="89">
        <f t="shared" si="5"/>
        <v>12.271495828859338</v>
      </c>
      <c r="Y25" s="90">
        <f t="shared" si="6"/>
        <v>12.850674464673142</v>
      </c>
      <c r="Z25" s="194">
        <f t="shared" si="7"/>
        <v>6.6931042079753169</v>
      </c>
      <c r="AA25" s="194">
        <f t="shared" si="7"/>
        <v>0.7141525581710545</v>
      </c>
      <c r="AB25" s="194">
        <f t="shared" si="7"/>
        <v>-12.439084826959599</v>
      </c>
      <c r="AC25" s="194">
        <f t="shared" si="7"/>
        <v>-8.306466268652704</v>
      </c>
      <c r="AD25" s="38"/>
      <c r="AE25" s="87" t="s">
        <v>38</v>
      </c>
      <c r="AF25" s="88">
        <v>0.19500000000000001</v>
      </c>
      <c r="AG25" s="88">
        <v>1.4350000000000001</v>
      </c>
      <c r="AH25" s="88">
        <v>0.19</v>
      </c>
      <c r="AI25" s="88">
        <v>1.4</v>
      </c>
      <c r="AJ25" s="88">
        <v>0.08</v>
      </c>
      <c r="AK25" s="88">
        <v>1.25</v>
      </c>
      <c r="AL25" s="89">
        <f t="shared" si="8"/>
        <v>7.3589743589743586</v>
      </c>
      <c r="AM25" s="89">
        <f t="shared" si="9"/>
        <v>7.3684210526315788</v>
      </c>
      <c r="AN25" s="90">
        <f t="shared" si="10"/>
        <v>15.625</v>
      </c>
      <c r="AO25" s="194">
        <f t="shared" si="11"/>
        <v>-2.5641025641025665</v>
      </c>
      <c r="AP25" s="194">
        <f t="shared" si="11"/>
        <v>-2.4390243902439122</v>
      </c>
      <c r="AQ25" s="194">
        <f t="shared" si="11"/>
        <v>-57.894736842105267</v>
      </c>
      <c r="AR25" s="194">
        <f t="shared" si="11"/>
        <v>-10.714285714285708</v>
      </c>
      <c r="AS25" s="38"/>
      <c r="AT25" s="87" t="s">
        <v>39</v>
      </c>
      <c r="AU25" s="88">
        <v>21.283999999999999</v>
      </c>
      <c r="AV25" s="88">
        <v>337.351</v>
      </c>
      <c r="AW25" s="88">
        <v>21.709</v>
      </c>
      <c r="AX25" s="88">
        <v>449.24599999999998</v>
      </c>
      <c r="AY25" s="88">
        <v>21.71</v>
      </c>
      <c r="AZ25" s="88">
        <v>337.59</v>
      </c>
      <c r="BA25" s="89">
        <f t="shared" si="40"/>
        <v>15.849981206540125</v>
      </c>
      <c r="BB25" s="89">
        <f t="shared" si="13"/>
        <v>20.693997881063154</v>
      </c>
      <c r="BC25" s="90">
        <f t="shared" si="14"/>
        <v>15.549976969138644</v>
      </c>
      <c r="BD25" s="194">
        <f t="shared" si="15"/>
        <v>1.9968051118210897</v>
      </c>
      <c r="BE25" s="194">
        <f t="shared" si="15"/>
        <v>33.168717448592119</v>
      </c>
      <c r="BF25" s="194">
        <f t="shared" si="15"/>
        <v>4.6063844488517308E-3</v>
      </c>
      <c r="BG25" s="194">
        <f t="shared" si="15"/>
        <v>-24.854088851097174</v>
      </c>
      <c r="BH25" s="38"/>
      <c r="BI25" s="87" t="s">
        <v>23</v>
      </c>
      <c r="BJ25" s="88">
        <v>9.3000000000000007</v>
      </c>
      <c r="BK25" s="88">
        <v>77.7</v>
      </c>
      <c r="BL25" s="88">
        <v>9.4</v>
      </c>
      <c r="BM25" s="88">
        <v>80.2</v>
      </c>
      <c r="BN25" s="88">
        <v>9.26</v>
      </c>
      <c r="BO25" s="88">
        <v>77.099999999999994</v>
      </c>
      <c r="BP25" s="89">
        <f t="shared" si="16"/>
        <v>8.3548387096774182</v>
      </c>
      <c r="BQ25" s="89">
        <f t="shared" si="17"/>
        <v>8.5319148936170208</v>
      </c>
      <c r="BR25" s="90">
        <f t="shared" si="18"/>
        <v>8.3261339092872557</v>
      </c>
      <c r="BS25" s="194">
        <f t="shared" si="19"/>
        <v>1.0752688172042972</v>
      </c>
      <c r="BT25" s="194">
        <f t="shared" si="19"/>
        <v>3.2175032175032174</v>
      </c>
      <c r="BU25" s="194">
        <f t="shared" si="19"/>
        <v>-1.4893617021276655</v>
      </c>
      <c r="BV25" s="194">
        <f t="shared" si="19"/>
        <v>-3.8653366583541251</v>
      </c>
      <c r="BW25" s="38"/>
      <c r="BX25" s="87" t="s">
        <v>27</v>
      </c>
      <c r="BY25" s="103">
        <v>37.119999999999997</v>
      </c>
      <c r="BZ25" s="103">
        <v>556.45000000000005</v>
      </c>
      <c r="CA25" s="103">
        <v>37.700000000000003</v>
      </c>
      <c r="CB25" s="103">
        <v>429.72</v>
      </c>
      <c r="CC25" s="103">
        <v>39.97</v>
      </c>
      <c r="CD25" s="103">
        <v>472.69</v>
      </c>
      <c r="CE25" s="89">
        <f t="shared" si="20"/>
        <v>14.990571120689657</v>
      </c>
      <c r="CF25" s="89">
        <f t="shared" si="21"/>
        <v>11.39840848806366</v>
      </c>
      <c r="CG25" s="90">
        <f t="shared" si="22"/>
        <v>11.826119589692269</v>
      </c>
      <c r="CH25" s="194">
        <f t="shared" si="23"/>
        <v>1.5625000000000147</v>
      </c>
      <c r="CI25" s="194">
        <f t="shared" si="23"/>
        <v>-22.774732680384581</v>
      </c>
      <c r="CJ25" s="194">
        <f t="shared" si="23"/>
        <v>6.0212201591511825</v>
      </c>
      <c r="CK25" s="194">
        <f t="shared" si="23"/>
        <v>9.9995345806571638</v>
      </c>
      <c r="CL25" s="38"/>
      <c r="CM25" s="92" t="s">
        <v>30</v>
      </c>
      <c r="CN25" s="93">
        <v>0.48</v>
      </c>
      <c r="CO25" s="93">
        <v>2.2000000000000002</v>
      </c>
      <c r="CP25" s="93">
        <v>0.45</v>
      </c>
      <c r="CQ25" s="93">
        <v>2.08</v>
      </c>
      <c r="CR25" s="93">
        <v>0.46</v>
      </c>
      <c r="CS25" s="93">
        <v>2.1619999999999999</v>
      </c>
      <c r="CT25" s="94">
        <f t="shared" si="24"/>
        <v>4.5833333333333339</v>
      </c>
      <c r="CU25" s="94">
        <f t="shared" si="25"/>
        <v>4.6222222222222227</v>
      </c>
      <c r="CV25" s="95">
        <f t="shared" si="26"/>
        <v>4.6999999999999993</v>
      </c>
      <c r="CW25" s="194">
        <f t="shared" si="27"/>
        <v>-6.2499999999999947</v>
      </c>
      <c r="CX25" s="194">
        <f t="shared" si="27"/>
        <v>-5.4545454545454595</v>
      </c>
      <c r="CY25" s="194">
        <f t="shared" si="27"/>
        <v>2.2222222222222241</v>
      </c>
      <c r="CZ25" s="194">
        <f t="shared" si="27"/>
        <v>3.9423076923076854</v>
      </c>
      <c r="DA25" s="38"/>
      <c r="DB25" s="87" t="s">
        <v>42</v>
      </c>
      <c r="DC25" s="103">
        <v>45.744999999999997</v>
      </c>
      <c r="DD25" s="103">
        <v>652.78599999999994</v>
      </c>
      <c r="DE25" s="103">
        <v>47.204999999999998</v>
      </c>
      <c r="DF25" s="103">
        <v>659.61199999999997</v>
      </c>
      <c r="DG25" s="103">
        <v>49.056699999999999</v>
      </c>
      <c r="DH25" s="103">
        <v>653.12400000000002</v>
      </c>
      <c r="DI25" s="89">
        <f t="shared" si="28"/>
        <v>14.270106022516121</v>
      </c>
      <c r="DJ25" s="89">
        <f t="shared" si="29"/>
        <v>13.973350280690605</v>
      </c>
      <c r="DK25" s="90">
        <f t="shared" si="30"/>
        <v>13.313655423214362</v>
      </c>
      <c r="DL25" s="194">
        <f t="shared" si="31"/>
        <v>3.1916056399606534</v>
      </c>
      <c r="DM25" s="194">
        <f t="shared" si="31"/>
        <v>1.0456719353662645</v>
      </c>
      <c r="DN25" s="194">
        <f t="shared" si="31"/>
        <v>3.9226776824488954</v>
      </c>
      <c r="DO25" s="194">
        <f t="shared" si="31"/>
        <v>-0.98360854562984656</v>
      </c>
      <c r="DP25" s="38"/>
      <c r="DQ25" s="33" t="s">
        <v>48</v>
      </c>
      <c r="DR25" s="34"/>
      <c r="DS25" s="34"/>
      <c r="DT25" s="35"/>
      <c r="DU25" s="35"/>
      <c r="DV25" s="35"/>
      <c r="DW25" s="35"/>
      <c r="DX25" s="36" t="str">
        <f t="shared" si="32"/>
        <v/>
      </c>
      <c r="DY25" s="36" t="str">
        <f t="shared" si="33"/>
        <v/>
      </c>
      <c r="DZ25" s="37" t="str">
        <f t="shared" si="34"/>
        <v/>
      </c>
      <c r="EA25" s="36" t="str">
        <f t="shared" si="35"/>
        <v/>
      </c>
      <c r="EB25" s="36" t="str">
        <f t="shared" si="35"/>
        <v/>
      </c>
      <c r="EC25" s="36" t="str">
        <f t="shared" si="35"/>
        <v/>
      </c>
      <c r="ED25" s="36" t="str">
        <f t="shared" si="35"/>
        <v/>
      </c>
      <c r="EE25" s="38"/>
      <c r="EF25" s="87" t="s">
        <v>51</v>
      </c>
      <c r="EG25" s="88">
        <v>96.72</v>
      </c>
      <c r="EH25" s="88">
        <v>1378.39</v>
      </c>
      <c r="EI25" s="88">
        <v>96.55</v>
      </c>
      <c r="EJ25" s="88">
        <v>1382.78</v>
      </c>
      <c r="EK25" s="88">
        <v>97.02</v>
      </c>
      <c r="EL25" s="88">
        <v>1385.96</v>
      </c>
      <c r="EM25" s="89">
        <f t="shared" si="36"/>
        <v>14.251344086021506</v>
      </c>
      <c r="EN25" s="89">
        <f t="shared" si="37"/>
        <v>14.321905748316935</v>
      </c>
      <c r="EO25" s="90">
        <f t="shared" si="38"/>
        <v>14.285301999587714</v>
      </c>
      <c r="EP25" s="194">
        <f t="shared" si="39"/>
        <v>-0.1757650951199356</v>
      </c>
      <c r="EQ25" s="194">
        <f t="shared" si="39"/>
        <v>0.3184875107915664</v>
      </c>
      <c r="ER25" s="194">
        <f t="shared" si="39"/>
        <v>0.48679440704298171</v>
      </c>
      <c r="ES25" s="194">
        <f t="shared" si="39"/>
        <v>0.22997150667496374</v>
      </c>
      <c r="ET25" s="38"/>
    </row>
    <row r="26" spans="1:150">
      <c r="A26" s="33" t="s">
        <v>38</v>
      </c>
      <c r="B26" s="34"/>
      <c r="C26" s="34"/>
      <c r="D26" s="35"/>
      <c r="E26" s="35"/>
      <c r="F26" s="35"/>
      <c r="G26" s="35"/>
      <c r="H26" s="36" t="str">
        <f t="shared" si="0"/>
        <v/>
      </c>
      <c r="I26" s="36" t="str">
        <f t="shared" si="1"/>
        <v/>
      </c>
      <c r="J26" s="37" t="str">
        <f t="shared" si="2"/>
        <v/>
      </c>
      <c r="K26" s="36" t="str">
        <f t="shared" si="3"/>
        <v/>
      </c>
      <c r="L26" s="36" t="str">
        <f t="shared" si="3"/>
        <v/>
      </c>
      <c r="M26" s="36" t="str">
        <f t="shared" si="3"/>
        <v/>
      </c>
      <c r="N26" s="36" t="str">
        <f t="shared" si="3"/>
        <v/>
      </c>
      <c r="O26" s="38"/>
      <c r="P26" s="91" t="s">
        <v>46</v>
      </c>
      <c r="Q26" s="88">
        <v>8.1000000000000003E-2</v>
      </c>
      <c r="R26" s="88">
        <v>0.81399999999999995</v>
      </c>
      <c r="S26" s="88">
        <v>0.216</v>
      </c>
      <c r="T26" s="88">
        <v>3.3260000000000001</v>
      </c>
      <c r="U26" s="88">
        <v>0.16600000000000001</v>
      </c>
      <c r="V26" s="88">
        <v>2.1230000000000002</v>
      </c>
      <c r="W26" s="89">
        <f t="shared" si="4"/>
        <v>10.049382716049381</v>
      </c>
      <c r="X26" s="89">
        <f t="shared" si="5"/>
        <v>15.398148148148149</v>
      </c>
      <c r="Y26" s="90">
        <f t="shared" si="6"/>
        <v>12.789156626506024</v>
      </c>
      <c r="Z26" s="194">
        <f t="shared" si="7"/>
        <v>166.66666666666669</v>
      </c>
      <c r="AA26" s="194">
        <f t="shared" si="7"/>
        <v>308.59950859950862</v>
      </c>
      <c r="AB26" s="194">
        <f t="shared" si="7"/>
        <v>-23.148148148148142</v>
      </c>
      <c r="AC26" s="194">
        <f t="shared" si="7"/>
        <v>-36.169573060733605</v>
      </c>
      <c r="AD26" s="38"/>
      <c r="AE26" s="87" t="s">
        <v>42</v>
      </c>
      <c r="AF26" s="88">
        <v>28.913</v>
      </c>
      <c r="AG26" s="88">
        <v>477.07799999999997</v>
      </c>
      <c r="AH26" s="88">
        <v>31.135000000000002</v>
      </c>
      <c r="AI26" s="88">
        <v>480.22500000000002</v>
      </c>
      <c r="AJ26" s="88">
        <v>30.18</v>
      </c>
      <c r="AK26" s="88">
        <v>471.3</v>
      </c>
      <c r="AL26" s="89">
        <f t="shared" si="8"/>
        <v>16.500466917995364</v>
      </c>
      <c r="AM26" s="89">
        <f t="shared" si="9"/>
        <v>15.423960173438253</v>
      </c>
      <c r="AN26" s="90">
        <f t="shared" si="10"/>
        <v>15.616302186878729</v>
      </c>
      <c r="AO26" s="194">
        <f t="shared" si="11"/>
        <v>7.6851243385328445</v>
      </c>
      <c r="AP26" s="194">
        <f t="shared" si="11"/>
        <v>0.65964056192070242</v>
      </c>
      <c r="AQ26" s="194">
        <f t="shared" si="11"/>
        <v>-3.0672876184358495</v>
      </c>
      <c r="AR26" s="194">
        <f t="shared" si="11"/>
        <v>-1.8585038263314095</v>
      </c>
      <c r="AS26" s="38"/>
      <c r="AT26" s="87" t="s">
        <v>51</v>
      </c>
      <c r="AU26" s="88">
        <v>45.18</v>
      </c>
      <c r="AV26" s="88">
        <v>682.64</v>
      </c>
      <c r="AW26" s="88">
        <v>44.7</v>
      </c>
      <c r="AX26" s="88">
        <v>675.47</v>
      </c>
      <c r="AY26" s="88">
        <v>44.07</v>
      </c>
      <c r="AZ26" s="88">
        <v>667.73</v>
      </c>
      <c r="BA26" s="89">
        <f t="shared" si="40"/>
        <v>15.109340416113325</v>
      </c>
      <c r="BB26" s="89">
        <f t="shared" si="13"/>
        <v>15.111185682326621</v>
      </c>
      <c r="BC26" s="90">
        <f t="shared" si="14"/>
        <v>15.151577036532789</v>
      </c>
      <c r="BD26" s="194">
        <f t="shared" si="15"/>
        <v>-1.0624169986719718</v>
      </c>
      <c r="BE26" s="194">
        <f t="shared" si="15"/>
        <v>-1.0503339974217683</v>
      </c>
      <c r="BF26" s="194">
        <f t="shared" si="15"/>
        <v>-1.4093959731543682</v>
      </c>
      <c r="BG26" s="194">
        <f t="shared" si="15"/>
        <v>-1.1458688024634713</v>
      </c>
      <c r="BH26" s="38"/>
      <c r="BI26" s="87" t="s">
        <v>22</v>
      </c>
      <c r="BJ26" s="88">
        <v>3.339</v>
      </c>
      <c r="BK26" s="88">
        <v>27.907</v>
      </c>
      <c r="BL26" s="88">
        <v>3.3420000000000001</v>
      </c>
      <c r="BM26" s="88">
        <v>27.939</v>
      </c>
      <c r="BN26" s="88">
        <v>3.28</v>
      </c>
      <c r="BO26" s="88">
        <v>26.902999999999999</v>
      </c>
      <c r="BP26" s="89">
        <f t="shared" si="16"/>
        <v>8.3578915843066781</v>
      </c>
      <c r="BQ26" s="89">
        <f t="shared" si="17"/>
        <v>8.3599640933572701</v>
      </c>
      <c r="BR26" s="90">
        <f t="shared" si="18"/>
        <v>8.2021341463414643</v>
      </c>
      <c r="BS26" s="194">
        <f t="shared" si="19"/>
        <v>8.9847259658583825E-2</v>
      </c>
      <c r="BT26" s="194">
        <f t="shared" si="19"/>
        <v>0.11466657111119083</v>
      </c>
      <c r="BU26" s="194">
        <f t="shared" si="19"/>
        <v>-1.8551765409934255</v>
      </c>
      <c r="BV26" s="194">
        <f t="shared" si="19"/>
        <v>-3.7080783134686333</v>
      </c>
      <c r="BW26" s="38"/>
      <c r="BX26" s="91" t="s">
        <v>25</v>
      </c>
      <c r="BY26" s="103">
        <v>0.39600000000000002</v>
      </c>
      <c r="BZ26" s="103">
        <v>3.101</v>
      </c>
      <c r="CA26" s="103">
        <v>0.65</v>
      </c>
      <c r="CB26" s="103">
        <v>6</v>
      </c>
      <c r="CC26" s="103">
        <v>0.7</v>
      </c>
      <c r="CD26" s="103">
        <v>7.7</v>
      </c>
      <c r="CE26" s="89">
        <f t="shared" si="20"/>
        <v>7.8308080808080804</v>
      </c>
      <c r="CF26" s="89">
        <f t="shared" si="21"/>
        <v>9.2307692307692299</v>
      </c>
      <c r="CG26" s="90">
        <f t="shared" si="22"/>
        <v>11.000000000000002</v>
      </c>
      <c r="CH26" s="194">
        <f t="shared" si="23"/>
        <v>64.141414141414145</v>
      </c>
      <c r="CI26" s="194">
        <f t="shared" si="23"/>
        <v>93.485972267010638</v>
      </c>
      <c r="CJ26" s="194">
        <f t="shared" si="23"/>
        <v>7.6923076923076819</v>
      </c>
      <c r="CK26" s="194">
        <f t="shared" si="23"/>
        <v>28.333333333333339</v>
      </c>
      <c r="CL26" s="38"/>
      <c r="CM26" s="92" t="s">
        <v>35</v>
      </c>
      <c r="CN26" s="93">
        <v>1.974</v>
      </c>
      <c r="CO26" s="93">
        <v>8.766</v>
      </c>
      <c r="CP26" s="93">
        <v>1.9950000000000001</v>
      </c>
      <c r="CQ26" s="93">
        <v>9.1470000000000002</v>
      </c>
      <c r="CR26" s="93">
        <v>2.02</v>
      </c>
      <c r="CS26" s="93">
        <v>9.27</v>
      </c>
      <c r="CT26" s="94">
        <f t="shared" si="24"/>
        <v>4.4407294832826745</v>
      </c>
      <c r="CU26" s="94">
        <f t="shared" si="25"/>
        <v>4.5849624060150376</v>
      </c>
      <c r="CV26" s="95">
        <f t="shared" si="26"/>
        <v>4.5891089108910892</v>
      </c>
      <c r="CW26" s="194">
        <f t="shared" si="27"/>
        <v>1.0638297872340492</v>
      </c>
      <c r="CX26" s="194">
        <f t="shared" si="27"/>
        <v>4.3463381245722132</v>
      </c>
      <c r="CY26" s="194">
        <f t="shared" si="27"/>
        <v>1.253132832080196</v>
      </c>
      <c r="CZ26" s="194">
        <f t="shared" si="27"/>
        <v>1.344703181370934</v>
      </c>
      <c r="DA26" s="38"/>
      <c r="DB26" s="87" t="s">
        <v>23</v>
      </c>
      <c r="DC26" s="103">
        <v>45.4</v>
      </c>
      <c r="DD26" s="103">
        <v>483</v>
      </c>
      <c r="DE26" s="103">
        <v>44.4</v>
      </c>
      <c r="DF26" s="103">
        <v>698.3</v>
      </c>
      <c r="DG26" s="103">
        <v>40.71</v>
      </c>
      <c r="DH26" s="103">
        <v>539.70000000000005</v>
      </c>
      <c r="DI26" s="89">
        <f t="shared" si="28"/>
        <v>10.63876651982379</v>
      </c>
      <c r="DJ26" s="89">
        <f t="shared" si="29"/>
        <v>15.727477477477477</v>
      </c>
      <c r="DK26" s="90">
        <f t="shared" si="30"/>
        <v>13.257184966838615</v>
      </c>
      <c r="DL26" s="194">
        <f t="shared" si="31"/>
        <v>-2.2026431718061676</v>
      </c>
      <c r="DM26" s="194">
        <f t="shared" si="31"/>
        <v>44.575569358178043</v>
      </c>
      <c r="DN26" s="194">
        <f t="shared" si="31"/>
        <v>-8.310810810810807</v>
      </c>
      <c r="DO26" s="194">
        <f t="shared" si="31"/>
        <v>-22.712301303164818</v>
      </c>
      <c r="DP26" s="38"/>
      <c r="DQ26" s="33" t="s">
        <v>32</v>
      </c>
      <c r="DR26" s="34"/>
      <c r="DS26" s="34"/>
      <c r="DT26" s="35"/>
      <c r="DU26" s="35"/>
      <c r="DV26" s="35"/>
      <c r="DW26" s="35"/>
      <c r="DX26" s="36" t="str">
        <f t="shared" si="32"/>
        <v/>
      </c>
      <c r="DY26" s="36" t="str">
        <f t="shared" si="33"/>
        <v/>
      </c>
      <c r="DZ26" s="37" t="str">
        <f t="shared" si="34"/>
        <v/>
      </c>
      <c r="EA26" s="36" t="str">
        <f t="shared" si="35"/>
        <v/>
      </c>
      <c r="EB26" s="36" t="str">
        <f t="shared" si="35"/>
        <v/>
      </c>
      <c r="EC26" s="36" t="str">
        <f t="shared" si="35"/>
        <v/>
      </c>
      <c r="ED26" s="36" t="str">
        <f t="shared" si="35"/>
        <v/>
      </c>
      <c r="EE26" s="38"/>
      <c r="EF26" s="87" t="s">
        <v>27</v>
      </c>
      <c r="EG26" s="88">
        <v>28.26</v>
      </c>
      <c r="EH26" s="88">
        <v>605.44000000000005</v>
      </c>
      <c r="EI26" s="88">
        <v>23.72</v>
      </c>
      <c r="EJ26" s="88">
        <v>302.27</v>
      </c>
      <c r="EK26" s="88">
        <v>25.15</v>
      </c>
      <c r="EL26" s="88">
        <v>332.5</v>
      </c>
      <c r="EM26" s="89">
        <f t="shared" si="36"/>
        <v>21.423920736022648</v>
      </c>
      <c r="EN26" s="89">
        <f t="shared" si="37"/>
        <v>12.743254637436761</v>
      </c>
      <c r="EO26" s="90">
        <f t="shared" si="38"/>
        <v>13.220675944333998</v>
      </c>
      <c r="EP26" s="194">
        <f t="shared" si="39"/>
        <v>-16.065109695682953</v>
      </c>
      <c r="EQ26" s="194">
        <f t="shared" si="39"/>
        <v>-50.074326109936585</v>
      </c>
      <c r="ER26" s="194">
        <f t="shared" si="39"/>
        <v>6.0286677908937598</v>
      </c>
      <c r="ES26" s="194">
        <f t="shared" si="39"/>
        <v>10.000992490157813</v>
      </c>
      <c r="ET26" s="38"/>
    </row>
    <row r="27" spans="1:150">
      <c r="A27" s="42" t="s">
        <v>45</v>
      </c>
      <c r="B27" s="34"/>
      <c r="C27" s="34"/>
      <c r="D27" s="35"/>
      <c r="E27" s="35"/>
      <c r="F27" s="35"/>
      <c r="G27" s="35"/>
      <c r="H27" s="36" t="str">
        <f t="shared" si="0"/>
        <v/>
      </c>
      <c r="I27" s="36" t="str">
        <f t="shared" si="1"/>
        <v/>
      </c>
      <c r="J27" s="37" t="str">
        <f t="shared" si="2"/>
        <v/>
      </c>
      <c r="K27" s="36" t="str">
        <f t="shared" si="3"/>
        <v/>
      </c>
      <c r="L27" s="36" t="str">
        <f t="shared" si="3"/>
        <v/>
      </c>
      <c r="M27" s="36" t="str">
        <f t="shared" si="3"/>
        <v/>
      </c>
      <c r="N27" s="36" t="str">
        <f t="shared" si="3"/>
        <v/>
      </c>
      <c r="O27" s="38"/>
      <c r="P27" s="87" t="s">
        <v>27</v>
      </c>
      <c r="Q27" s="88">
        <v>12.91</v>
      </c>
      <c r="R27" s="88">
        <v>219.8</v>
      </c>
      <c r="S27" s="88">
        <v>10.31</v>
      </c>
      <c r="T27" s="88">
        <v>114.74</v>
      </c>
      <c r="U27" s="88">
        <v>10.93</v>
      </c>
      <c r="V27" s="88">
        <v>126.22</v>
      </c>
      <c r="W27" s="89">
        <f t="shared" si="4"/>
        <v>17.025561580170411</v>
      </c>
      <c r="X27" s="89">
        <f t="shared" si="5"/>
        <v>11.129000969932104</v>
      </c>
      <c r="Y27" s="90">
        <f t="shared" si="6"/>
        <v>11.548032936870998</v>
      </c>
      <c r="Z27" s="194">
        <f t="shared" si="7"/>
        <v>-20.13942680092951</v>
      </c>
      <c r="AA27" s="194">
        <f t="shared" si="7"/>
        <v>-47.797998180163795</v>
      </c>
      <c r="AB27" s="194">
        <f t="shared" si="7"/>
        <v>6.0135790494665295</v>
      </c>
      <c r="AC27" s="194">
        <f t="shared" si="7"/>
        <v>10.005229213874852</v>
      </c>
      <c r="AD27" s="38"/>
      <c r="AE27" s="87" t="s">
        <v>33</v>
      </c>
      <c r="AF27" s="88">
        <v>28.927</v>
      </c>
      <c r="AG27" s="88">
        <v>433.91</v>
      </c>
      <c r="AH27" s="88">
        <v>5.43</v>
      </c>
      <c r="AI27" s="88">
        <v>81.445999999999998</v>
      </c>
      <c r="AJ27" s="88">
        <v>3.024</v>
      </c>
      <c r="AK27" s="88">
        <v>45.366999999999997</v>
      </c>
      <c r="AL27" s="89">
        <f t="shared" si="8"/>
        <v>15.000172848895497</v>
      </c>
      <c r="AM27" s="89">
        <f t="shared" si="9"/>
        <v>14.999263351749541</v>
      </c>
      <c r="AN27" s="90">
        <f t="shared" si="10"/>
        <v>15.002314814814813</v>
      </c>
      <c r="AO27" s="194">
        <f t="shared" si="11"/>
        <v>-81.228609949182427</v>
      </c>
      <c r="AP27" s="194">
        <f t="shared" si="11"/>
        <v>-81.229748104445633</v>
      </c>
      <c r="AQ27" s="194">
        <f t="shared" si="11"/>
        <v>-44.309392265193367</v>
      </c>
      <c r="AR27" s="194">
        <f t="shared" si="11"/>
        <v>-44.29806251995187</v>
      </c>
      <c r="AS27" s="38"/>
      <c r="AT27" s="87" t="s">
        <v>22</v>
      </c>
      <c r="AU27" s="88">
        <v>2.7509999999999999</v>
      </c>
      <c r="AV27" s="88">
        <v>36.670999999999999</v>
      </c>
      <c r="AW27" s="88">
        <v>2.7549999999999999</v>
      </c>
      <c r="AX27" s="88">
        <v>36.723999999999997</v>
      </c>
      <c r="AY27" s="88">
        <v>2.734</v>
      </c>
      <c r="AZ27" s="88">
        <v>36.411999999999999</v>
      </c>
      <c r="BA27" s="89">
        <f t="shared" si="40"/>
        <v>13.330061795710652</v>
      </c>
      <c r="BB27" s="89">
        <f t="shared" si="13"/>
        <v>13.329945553539019</v>
      </c>
      <c r="BC27" s="90">
        <f t="shared" si="14"/>
        <v>13.318215069495245</v>
      </c>
      <c r="BD27" s="194">
        <f t="shared" si="15"/>
        <v>0.14540167211922952</v>
      </c>
      <c r="BE27" s="194">
        <f t="shared" si="15"/>
        <v>0.14452837391943843</v>
      </c>
      <c r="BF27" s="194">
        <f t="shared" si="15"/>
        <v>-0.76225045372050482</v>
      </c>
      <c r="BG27" s="194">
        <f t="shared" si="15"/>
        <v>-0.84958065570198671</v>
      </c>
      <c r="BH27" s="38"/>
      <c r="BI27" s="91" t="s">
        <v>25</v>
      </c>
      <c r="BJ27" s="88">
        <v>0.38600000000000001</v>
      </c>
      <c r="BK27" s="88">
        <v>2.343</v>
      </c>
      <c r="BL27" s="88">
        <v>0.04</v>
      </c>
      <c r="BM27" s="88">
        <v>0.24</v>
      </c>
      <c r="BN27" s="88">
        <v>0.16</v>
      </c>
      <c r="BO27" s="88">
        <v>1.28</v>
      </c>
      <c r="BP27" s="89">
        <f t="shared" si="16"/>
        <v>6.0699481865284968</v>
      </c>
      <c r="BQ27" s="89">
        <f t="shared" si="17"/>
        <v>6</v>
      </c>
      <c r="BR27" s="90">
        <f t="shared" si="18"/>
        <v>8</v>
      </c>
      <c r="BS27" s="194">
        <f t="shared" si="19"/>
        <v>-89.637305699481871</v>
      </c>
      <c r="BT27" s="194">
        <f t="shared" si="19"/>
        <v>-89.75672215108834</v>
      </c>
      <c r="BU27" s="194">
        <f t="shared" si="19"/>
        <v>300</v>
      </c>
      <c r="BV27" s="194">
        <f t="shared" si="19"/>
        <v>433.33333333333337</v>
      </c>
      <c r="BW27" s="38"/>
      <c r="BX27" s="87" t="s">
        <v>22</v>
      </c>
      <c r="BY27" s="103">
        <v>3.8130000000000002</v>
      </c>
      <c r="BZ27" s="103">
        <v>39.267000000000003</v>
      </c>
      <c r="CA27" s="103">
        <v>3.8180000000000001</v>
      </c>
      <c r="CB27" s="103">
        <v>39.402000000000001</v>
      </c>
      <c r="CC27" s="103">
        <v>3.7949999999999999</v>
      </c>
      <c r="CD27" s="103">
        <v>35.857999999999997</v>
      </c>
      <c r="CE27" s="89">
        <f t="shared" si="20"/>
        <v>10.298190401258852</v>
      </c>
      <c r="CF27" s="89">
        <f t="shared" si="21"/>
        <v>10.320062860136197</v>
      </c>
      <c r="CG27" s="90">
        <f t="shared" si="22"/>
        <v>9.4487483530961782</v>
      </c>
      <c r="CH27" s="194">
        <f t="shared" si="23"/>
        <v>0.13113034356149733</v>
      </c>
      <c r="CI27" s="194">
        <f t="shared" si="23"/>
        <v>0.3438001375200499</v>
      </c>
      <c r="CJ27" s="194">
        <f t="shared" si="23"/>
        <v>-0.60240963855422025</v>
      </c>
      <c r="CK27" s="194">
        <f t="shared" si="23"/>
        <v>-8.9944672859245838</v>
      </c>
      <c r="CL27" s="38"/>
      <c r="CM27" s="92" t="s">
        <v>41</v>
      </c>
      <c r="CN27" s="93">
        <v>12.52</v>
      </c>
      <c r="CO27" s="93">
        <v>22.58</v>
      </c>
      <c r="CP27" s="93">
        <v>10.74</v>
      </c>
      <c r="CQ27" s="93">
        <v>21.7</v>
      </c>
      <c r="CR27" s="93">
        <v>13.6</v>
      </c>
      <c r="CS27" s="93">
        <v>22.87</v>
      </c>
      <c r="CT27" s="94">
        <f t="shared" si="24"/>
        <v>1.8035143769968049</v>
      </c>
      <c r="CU27" s="94">
        <f t="shared" si="25"/>
        <v>2.0204841713221602</v>
      </c>
      <c r="CV27" s="95">
        <f t="shared" si="26"/>
        <v>1.6816176470588236</v>
      </c>
      <c r="CW27" s="194">
        <f t="shared" si="27"/>
        <v>-14.217252396166129</v>
      </c>
      <c r="CX27" s="194">
        <f t="shared" si="27"/>
        <v>-3.8972542072630607</v>
      </c>
      <c r="CY27" s="194">
        <f t="shared" si="27"/>
        <v>26.629422718808186</v>
      </c>
      <c r="CZ27" s="194">
        <f t="shared" si="27"/>
        <v>5.3917050691244324</v>
      </c>
      <c r="DA27" s="38"/>
      <c r="DB27" s="87" t="s">
        <v>29</v>
      </c>
      <c r="DC27" s="103">
        <v>16</v>
      </c>
      <c r="DD27" s="103">
        <v>206.22</v>
      </c>
      <c r="DE27" s="103">
        <v>14.43</v>
      </c>
      <c r="DF27" s="103">
        <v>180.566</v>
      </c>
      <c r="DG27" s="103">
        <v>19.199000000000002</v>
      </c>
      <c r="DH27" s="103">
        <v>243.26300000000001</v>
      </c>
      <c r="DI27" s="89">
        <f t="shared" si="28"/>
        <v>12.88875</v>
      </c>
      <c r="DJ27" s="89">
        <f t="shared" si="29"/>
        <v>12.513236313236314</v>
      </c>
      <c r="DK27" s="90">
        <f t="shared" si="30"/>
        <v>12.67060784415855</v>
      </c>
      <c r="DL27" s="194">
        <f t="shared" si="31"/>
        <v>-9.8125000000000018</v>
      </c>
      <c r="DM27" s="194">
        <f t="shared" si="31"/>
        <v>-12.440112501212296</v>
      </c>
      <c r="DN27" s="194">
        <f t="shared" si="31"/>
        <v>33.049203049203065</v>
      </c>
      <c r="DO27" s="194">
        <f t="shared" si="31"/>
        <v>34.722483745555643</v>
      </c>
      <c r="DP27" s="38"/>
      <c r="DQ27" s="33" t="s">
        <v>36</v>
      </c>
      <c r="DR27" s="34"/>
      <c r="DS27" s="34"/>
      <c r="DT27" s="35"/>
      <c r="DU27" s="35"/>
      <c r="DV27" s="35"/>
      <c r="DW27" s="35"/>
      <c r="DX27" s="36" t="str">
        <f t="shared" si="32"/>
        <v/>
      </c>
      <c r="DY27" s="36" t="str">
        <f t="shared" si="33"/>
        <v/>
      </c>
      <c r="DZ27" s="37" t="str">
        <f t="shared" si="34"/>
        <v/>
      </c>
      <c r="EA27" s="36" t="str">
        <f t="shared" si="35"/>
        <v/>
      </c>
      <c r="EB27" s="36" t="str">
        <f t="shared" si="35"/>
        <v/>
      </c>
      <c r="EC27" s="36" t="str">
        <f t="shared" si="35"/>
        <v/>
      </c>
      <c r="ED27" s="36" t="str">
        <f t="shared" si="35"/>
        <v/>
      </c>
      <c r="EE27" s="38"/>
      <c r="EF27" s="87" t="s">
        <v>22</v>
      </c>
      <c r="EG27" s="88">
        <v>8.7880000000000003</v>
      </c>
      <c r="EH27" s="88">
        <v>102.395</v>
      </c>
      <c r="EI27" s="88">
        <v>8.7899999999999991</v>
      </c>
      <c r="EJ27" s="88">
        <v>102.491</v>
      </c>
      <c r="EK27" s="88">
        <v>9.0760000000000005</v>
      </c>
      <c r="EL27" s="88">
        <v>113.652</v>
      </c>
      <c r="EM27" s="89">
        <f t="shared" si="36"/>
        <v>11.651684114701865</v>
      </c>
      <c r="EN27" s="89">
        <f t="shared" si="37"/>
        <v>11.659954493742891</v>
      </c>
      <c r="EO27" s="90">
        <f t="shared" si="38"/>
        <v>12.522256500661083</v>
      </c>
      <c r="EP27" s="194">
        <f t="shared" si="39"/>
        <v>2.2758306781962806E-2</v>
      </c>
      <c r="EQ27" s="194">
        <f t="shared" si="39"/>
        <v>9.375457786025064E-2</v>
      </c>
      <c r="ER27" s="194">
        <f t="shared" si="39"/>
        <v>3.2536973833902318</v>
      </c>
      <c r="ES27" s="194">
        <f t="shared" si="39"/>
        <v>10.889736659804276</v>
      </c>
      <c r="ET27" s="38"/>
    </row>
    <row r="28" spans="1:150">
      <c r="A28" s="33" t="s">
        <v>39</v>
      </c>
      <c r="B28" s="34"/>
      <c r="C28" s="34"/>
      <c r="D28" s="35"/>
      <c r="E28" s="35"/>
      <c r="F28" s="35"/>
      <c r="G28" s="35"/>
      <c r="H28" s="36" t="str">
        <f t="shared" si="0"/>
        <v/>
      </c>
      <c r="I28" s="36" t="str">
        <f t="shared" si="1"/>
        <v/>
      </c>
      <c r="J28" s="37" t="str">
        <f t="shared" si="2"/>
        <v/>
      </c>
      <c r="K28" s="36" t="str">
        <f t="shared" si="3"/>
        <v/>
      </c>
      <c r="L28" s="36" t="str">
        <f t="shared" si="3"/>
        <v/>
      </c>
      <c r="M28" s="36" t="str">
        <f t="shared" si="3"/>
        <v/>
      </c>
      <c r="N28" s="36" t="str">
        <f t="shared" si="3"/>
        <v/>
      </c>
      <c r="O28" s="38"/>
      <c r="P28" s="87" t="s">
        <v>22</v>
      </c>
      <c r="Q28" s="88">
        <v>2.3260000000000001</v>
      </c>
      <c r="R28" s="88">
        <v>27.045999999999999</v>
      </c>
      <c r="S28" s="88">
        <v>2.3279999999999998</v>
      </c>
      <c r="T28" s="88">
        <v>27.120999999999999</v>
      </c>
      <c r="U28" s="88">
        <v>2.4039999999999999</v>
      </c>
      <c r="V28" s="88">
        <v>25.64</v>
      </c>
      <c r="W28" s="89">
        <f t="shared" si="4"/>
        <v>11.62768701633706</v>
      </c>
      <c r="X28" s="89">
        <f t="shared" si="5"/>
        <v>11.64991408934708</v>
      </c>
      <c r="Y28" s="90">
        <f t="shared" si="6"/>
        <v>10.665557404326124</v>
      </c>
      <c r="Z28" s="194">
        <f t="shared" si="7"/>
        <v>8.598452278588907E-2</v>
      </c>
      <c r="AA28" s="194">
        <f t="shared" si="7"/>
        <v>0.27730533165717403</v>
      </c>
      <c r="AB28" s="194">
        <f t="shared" si="7"/>
        <v>3.2646048109965666</v>
      </c>
      <c r="AC28" s="194">
        <f t="shared" si="7"/>
        <v>-5.4607131005493832</v>
      </c>
      <c r="AD28" s="38"/>
      <c r="AE28" s="87" t="s">
        <v>37</v>
      </c>
      <c r="AF28" s="88"/>
      <c r="AG28" s="88"/>
      <c r="AH28" s="88"/>
      <c r="AI28" s="88"/>
      <c r="AJ28" s="88">
        <v>5.625</v>
      </c>
      <c r="AK28" s="88">
        <v>84.375</v>
      </c>
      <c r="AL28" s="89" t="str">
        <f t="shared" si="8"/>
        <v/>
      </c>
      <c r="AM28" s="89" t="str">
        <f t="shared" si="9"/>
        <v/>
      </c>
      <c r="AN28" s="90">
        <f t="shared" si="10"/>
        <v>15</v>
      </c>
      <c r="AO28" s="194" t="str">
        <f t="shared" si="11"/>
        <v/>
      </c>
      <c r="AP28" s="194" t="str">
        <f t="shared" si="11"/>
        <v/>
      </c>
      <c r="AQ28" s="194" t="str">
        <f t="shared" si="11"/>
        <v/>
      </c>
      <c r="AR28" s="194" t="str">
        <f t="shared" si="11"/>
        <v/>
      </c>
      <c r="AS28" s="38"/>
      <c r="AT28" s="101" t="s">
        <v>28</v>
      </c>
      <c r="AU28" s="88">
        <v>2.46</v>
      </c>
      <c r="AV28" s="88">
        <v>24.35</v>
      </c>
      <c r="AW28" s="88">
        <v>2.57</v>
      </c>
      <c r="AX28" s="88">
        <v>25.97</v>
      </c>
      <c r="AY28" s="88">
        <v>2.75</v>
      </c>
      <c r="AZ28" s="88">
        <v>30.25</v>
      </c>
      <c r="BA28" s="89">
        <f t="shared" si="40"/>
        <v>9.8983739837398375</v>
      </c>
      <c r="BB28" s="89">
        <f t="shared" si="13"/>
        <v>10.105058365758754</v>
      </c>
      <c r="BC28" s="90">
        <f t="shared" si="14"/>
        <v>11</v>
      </c>
      <c r="BD28" s="194">
        <f t="shared" si="15"/>
        <v>4.4715447154471493</v>
      </c>
      <c r="BE28" s="194">
        <f t="shared" si="15"/>
        <v>6.6529774127309951</v>
      </c>
      <c r="BF28" s="194">
        <f t="shared" si="15"/>
        <v>7.0038910505836647</v>
      </c>
      <c r="BG28" s="194">
        <f t="shared" si="15"/>
        <v>16.480554485945326</v>
      </c>
      <c r="BH28" s="38"/>
      <c r="BI28" s="87" t="s">
        <v>36</v>
      </c>
      <c r="BJ28" s="88">
        <v>18.760000000000002</v>
      </c>
      <c r="BK28" s="88">
        <v>139.69</v>
      </c>
      <c r="BL28" s="88">
        <v>18.03</v>
      </c>
      <c r="BM28" s="88">
        <v>154.09</v>
      </c>
      <c r="BN28" s="88">
        <v>23.48</v>
      </c>
      <c r="BO28" s="88">
        <v>186.3</v>
      </c>
      <c r="BP28" s="89">
        <f t="shared" si="16"/>
        <v>7.4461620469083147</v>
      </c>
      <c r="BQ28" s="89">
        <f t="shared" si="17"/>
        <v>8.5463117027176931</v>
      </c>
      <c r="BR28" s="90">
        <f t="shared" si="18"/>
        <v>7.934412265758092</v>
      </c>
      <c r="BS28" s="194">
        <f t="shared" si="19"/>
        <v>-3.8912579957356095</v>
      </c>
      <c r="BT28" s="194">
        <f t="shared" si="19"/>
        <v>10.308540339322789</v>
      </c>
      <c r="BU28" s="194">
        <f t="shared" si="19"/>
        <v>30.22739877981142</v>
      </c>
      <c r="BV28" s="194">
        <f t="shared" si="19"/>
        <v>20.903368161464083</v>
      </c>
      <c r="BW28" s="38"/>
      <c r="BX28" s="87" t="s">
        <v>30</v>
      </c>
      <c r="BY28" s="103">
        <v>0.48</v>
      </c>
      <c r="BZ28" s="103">
        <v>4.38</v>
      </c>
      <c r="CA28" s="103">
        <v>0.43</v>
      </c>
      <c r="CB28" s="103">
        <v>3.96</v>
      </c>
      <c r="CC28" s="103">
        <v>0.41</v>
      </c>
      <c r="CD28" s="103">
        <v>3.74</v>
      </c>
      <c r="CE28" s="89">
        <f t="shared" si="20"/>
        <v>9.125</v>
      </c>
      <c r="CF28" s="89">
        <f t="shared" si="21"/>
        <v>9.2093023255813957</v>
      </c>
      <c r="CG28" s="90">
        <f t="shared" si="22"/>
        <v>9.1219512195121961</v>
      </c>
      <c r="CH28" s="194">
        <f t="shared" si="23"/>
        <v>-10.416666666666664</v>
      </c>
      <c r="CI28" s="194">
        <f t="shared" si="23"/>
        <v>-9.5890410958904084</v>
      </c>
      <c r="CJ28" s="194">
        <f t="shared" si="23"/>
        <v>-4.6511627906976782</v>
      </c>
      <c r="CK28" s="194">
        <f t="shared" si="23"/>
        <v>-5.5555555555555491</v>
      </c>
      <c r="CL28" s="38"/>
      <c r="CM28" s="92" t="s">
        <v>54</v>
      </c>
      <c r="CN28" s="93">
        <v>0.01</v>
      </c>
      <c r="CO28" s="93">
        <v>1.18E-2</v>
      </c>
      <c r="CP28" s="93">
        <v>0.01</v>
      </c>
      <c r="CQ28" s="93">
        <v>1.1950000000000001E-2</v>
      </c>
      <c r="CR28" s="93">
        <v>0.01</v>
      </c>
      <c r="CS28" s="93">
        <v>1.1950000000000001E-2</v>
      </c>
      <c r="CT28" s="94">
        <f t="shared" si="24"/>
        <v>1.18</v>
      </c>
      <c r="CU28" s="94">
        <f t="shared" si="25"/>
        <v>1.1950000000000001</v>
      </c>
      <c r="CV28" s="95">
        <f t="shared" si="26"/>
        <v>1.1950000000000001</v>
      </c>
      <c r="CW28" s="194">
        <f t="shared" si="27"/>
        <v>0</v>
      </c>
      <c r="CX28" s="194">
        <f t="shared" si="27"/>
        <v>1.2711864406779732</v>
      </c>
      <c r="CY28" s="194">
        <f t="shared" si="27"/>
        <v>0</v>
      </c>
      <c r="CZ28" s="194">
        <f t="shared" si="27"/>
        <v>0</v>
      </c>
      <c r="DA28" s="38"/>
      <c r="DB28" s="87" t="s">
        <v>30</v>
      </c>
      <c r="DC28" s="103">
        <v>0.2</v>
      </c>
      <c r="DD28" s="103">
        <v>2.52</v>
      </c>
      <c r="DE28" s="103">
        <v>0.25</v>
      </c>
      <c r="DF28" s="103">
        <v>3.15</v>
      </c>
      <c r="DG28" s="103">
        <v>0.24</v>
      </c>
      <c r="DH28" s="103">
        <v>3</v>
      </c>
      <c r="DI28" s="89">
        <f t="shared" si="28"/>
        <v>12.6</v>
      </c>
      <c r="DJ28" s="89">
        <f t="shared" si="29"/>
        <v>12.6</v>
      </c>
      <c r="DK28" s="90">
        <f t="shared" si="30"/>
        <v>12.5</v>
      </c>
      <c r="DL28" s="194">
        <f t="shared" si="31"/>
        <v>24.999999999999993</v>
      </c>
      <c r="DM28" s="194">
        <f t="shared" si="31"/>
        <v>24.999999999999993</v>
      </c>
      <c r="DN28" s="194">
        <f t="shared" si="31"/>
        <v>-4.0000000000000036</v>
      </c>
      <c r="DO28" s="194">
        <f t="shared" si="31"/>
        <v>-4.7619047619047592</v>
      </c>
      <c r="DP28" s="38"/>
      <c r="DQ28" s="33" t="s">
        <v>29</v>
      </c>
      <c r="DR28" s="34"/>
      <c r="DS28" s="34"/>
      <c r="DT28" s="35"/>
      <c r="DU28" s="35"/>
      <c r="DV28" s="35"/>
      <c r="DW28" s="35"/>
      <c r="DX28" s="36" t="str">
        <f t="shared" si="32"/>
        <v/>
      </c>
      <c r="DY28" s="36" t="str">
        <f t="shared" si="33"/>
        <v/>
      </c>
      <c r="DZ28" s="37" t="str">
        <f t="shared" si="34"/>
        <v/>
      </c>
      <c r="EA28" s="36" t="str">
        <f t="shared" si="35"/>
        <v/>
      </c>
      <c r="EB28" s="36" t="str">
        <f t="shared" si="35"/>
        <v/>
      </c>
      <c r="EC28" s="36" t="str">
        <f t="shared" si="35"/>
        <v/>
      </c>
      <c r="ED28" s="36" t="str">
        <f t="shared" si="35"/>
        <v/>
      </c>
      <c r="EE28" s="38"/>
      <c r="EF28" s="91" t="s">
        <v>46</v>
      </c>
      <c r="EG28" s="88">
        <v>1.2999999999999999E-2</v>
      </c>
      <c r="EH28" s="88">
        <v>7.1999999999999995E-2</v>
      </c>
      <c r="EI28" s="88">
        <v>1.2999999999999999E-2</v>
      </c>
      <c r="EJ28" s="88">
        <v>0.154</v>
      </c>
      <c r="EK28" s="88">
        <v>5.0000000000000001E-3</v>
      </c>
      <c r="EL28" s="88">
        <v>6.2E-2</v>
      </c>
      <c r="EM28" s="89">
        <f t="shared" si="36"/>
        <v>5.5384615384615383</v>
      </c>
      <c r="EN28" s="89">
        <f t="shared" si="37"/>
        <v>11.846153846153847</v>
      </c>
      <c r="EO28" s="90">
        <f t="shared" si="38"/>
        <v>12.4</v>
      </c>
      <c r="EP28" s="194">
        <f t="shared" si="39"/>
        <v>0</v>
      </c>
      <c r="EQ28" s="194">
        <f t="shared" si="39"/>
        <v>113.8888888888889</v>
      </c>
      <c r="ER28" s="194">
        <f t="shared" si="39"/>
        <v>-61.53846153846154</v>
      </c>
      <c r="ES28" s="194">
        <f t="shared" si="39"/>
        <v>-59.740259740259738</v>
      </c>
      <c r="ET28" s="38"/>
    </row>
    <row r="29" spans="1:150">
      <c r="A29" s="33" t="s">
        <v>49</v>
      </c>
      <c r="B29" s="34"/>
      <c r="C29" s="34"/>
      <c r="D29" s="35"/>
      <c r="E29" s="35"/>
      <c r="F29" s="35"/>
      <c r="G29" s="35"/>
      <c r="H29" s="36" t="str">
        <f t="shared" si="0"/>
        <v/>
      </c>
      <c r="I29" s="36" t="str">
        <f t="shared" si="1"/>
        <v/>
      </c>
      <c r="J29" s="37" t="str">
        <f t="shared" si="2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6" t="str">
        <f t="shared" si="3"/>
        <v/>
      </c>
      <c r="O29" s="38"/>
      <c r="P29" s="96" t="s">
        <v>25</v>
      </c>
      <c r="Q29" s="93">
        <v>0.42199999999999999</v>
      </c>
      <c r="R29" s="93">
        <v>2.3929999999999998</v>
      </c>
      <c r="S29" s="93">
        <v>0.3</v>
      </c>
      <c r="T29" s="93">
        <v>3</v>
      </c>
      <c r="U29" s="93">
        <v>0.41</v>
      </c>
      <c r="V29" s="93">
        <v>3.28</v>
      </c>
      <c r="W29" s="94">
        <f t="shared" si="4"/>
        <v>5.6706161137440754</v>
      </c>
      <c r="X29" s="94">
        <f t="shared" si="5"/>
        <v>10</v>
      </c>
      <c r="Y29" s="95">
        <f t="shared" si="6"/>
        <v>8</v>
      </c>
      <c r="Z29" s="194">
        <f t="shared" si="7"/>
        <v>-28.90995260663507</v>
      </c>
      <c r="AA29" s="194">
        <f t="shared" si="7"/>
        <v>25.365649811951535</v>
      </c>
      <c r="AB29" s="194">
        <f t="shared" si="7"/>
        <v>36.666666666666664</v>
      </c>
      <c r="AC29" s="194">
        <f t="shared" si="7"/>
        <v>9.3333333333333268</v>
      </c>
      <c r="AD29" s="38"/>
      <c r="AE29" s="87" t="s">
        <v>30</v>
      </c>
      <c r="AF29" s="88">
        <v>2.8</v>
      </c>
      <c r="AG29" s="88">
        <v>37.1</v>
      </c>
      <c r="AH29" s="88">
        <v>3.02</v>
      </c>
      <c r="AI29" s="88">
        <v>40.08</v>
      </c>
      <c r="AJ29" s="88">
        <v>3.23</v>
      </c>
      <c r="AK29" s="88">
        <v>43.28</v>
      </c>
      <c r="AL29" s="89">
        <f t="shared" si="8"/>
        <v>13.250000000000002</v>
      </c>
      <c r="AM29" s="89">
        <f t="shared" si="9"/>
        <v>13.271523178807946</v>
      </c>
      <c r="AN29" s="90">
        <f t="shared" si="10"/>
        <v>13.399380804953561</v>
      </c>
      <c r="AO29" s="194">
        <f t="shared" si="11"/>
        <v>7.8571428571428656</v>
      </c>
      <c r="AP29" s="194">
        <f t="shared" si="11"/>
        <v>8.0323450134770802</v>
      </c>
      <c r="AQ29" s="194">
        <f t="shared" si="11"/>
        <v>6.9536423841059598</v>
      </c>
      <c r="AR29" s="194">
        <f t="shared" si="11"/>
        <v>7.9840319361277512</v>
      </c>
      <c r="AS29" s="38"/>
      <c r="AT29" s="87" t="s">
        <v>37</v>
      </c>
      <c r="AU29" s="88"/>
      <c r="AV29" s="88"/>
      <c r="AW29" s="88"/>
      <c r="AX29" s="88"/>
      <c r="AY29" s="88">
        <v>2.9249999999999998</v>
      </c>
      <c r="AZ29" s="88">
        <v>32.174999999999997</v>
      </c>
      <c r="BA29" s="89" t="str">
        <f t="shared" si="40"/>
        <v/>
      </c>
      <c r="BB29" s="89" t="str">
        <f t="shared" si="13"/>
        <v/>
      </c>
      <c r="BC29" s="90">
        <f t="shared" si="14"/>
        <v>11</v>
      </c>
      <c r="BD29" s="194" t="str">
        <f t="shared" si="15"/>
        <v/>
      </c>
      <c r="BE29" s="194" t="str">
        <f t="shared" si="15"/>
        <v/>
      </c>
      <c r="BF29" s="194" t="str">
        <f t="shared" si="15"/>
        <v/>
      </c>
      <c r="BG29" s="194" t="str">
        <f t="shared" si="15"/>
        <v/>
      </c>
      <c r="BH29" s="38"/>
      <c r="BI29" s="101" t="s">
        <v>28</v>
      </c>
      <c r="BJ29" s="88"/>
      <c r="BK29" s="88"/>
      <c r="BL29" s="88"/>
      <c r="BM29" s="88"/>
      <c r="BN29" s="88">
        <v>0.12</v>
      </c>
      <c r="BO29" s="88">
        <v>0.84</v>
      </c>
      <c r="BP29" s="89" t="str">
        <f t="shared" si="16"/>
        <v/>
      </c>
      <c r="BQ29" s="89" t="str">
        <f t="shared" si="17"/>
        <v/>
      </c>
      <c r="BR29" s="90">
        <f t="shared" si="18"/>
        <v>7</v>
      </c>
      <c r="BS29" s="194" t="str">
        <f t="shared" si="19"/>
        <v/>
      </c>
      <c r="BT29" s="194" t="str">
        <f t="shared" si="19"/>
        <v/>
      </c>
      <c r="BU29" s="194" t="str">
        <f t="shared" si="19"/>
        <v/>
      </c>
      <c r="BV29" s="194" t="str">
        <f t="shared" si="19"/>
        <v/>
      </c>
      <c r="BW29" s="38"/>
      <c r="BX29" s="87" t="s">
        <v>43</v>
      </c>
      <c r="BY29" s="103">
        <v>0.44800000000000001</v>
      </c>
      <c r="BZ29" s="103">
        <v>3.7429999999999999</v>
      </c>
      <c r="CA29" s="103">
        <v>0.47</v>
      </c>
      <c r="CB29" s="103">
        <v>3.9449999999999998</v>
      </c>
      <c r="CC29" s="103">
        <v>0.48799999999999999</v>
      </c>
      <c r="CD29" s="103">
        <v>4.1289999999999996</v>
      </c>
      <c r="CE29" s="89">
        <f t="shared" si="20"/>
        <v>8.3549107142857135</v>
      </c>
      <c r="CF29" s="89">
        <f t="shared" si="21"/>
        <v>8.3936170212765955</v>
      </c>
      <c r="CG29" s="90">
        <f t="shared" si="22"/>
        <v>8.4610655737704903</v>
      </c>
      <c r="CH29" s="194">
        <f t="shared" si="23"/>
        <v>4.9107142857142776</v>
      </c>
      <c r="CI29" s="194">
        <f t="shared" si="23"/>
        <v>5.3967405824205175</v>
      </c>
      <c r="CJ29" s="194">
        <f t="shared" si="23"/>
        <v>3.8297872340425565</v>
      </c>
      <c r="CK29" s="194">
        <f t="shared" si="23"/>
        <v>4.6641318124207789</v>
      </c>
      <c r="CL29" s="38"/>
      <c r="CM29" s="92" t="s">
        <v>39</v>
      </c>
      <c r="CN29" s="93">
        <v>22.849</v>
      </c>
      <c r="CO29" s="93">
        <v>18.622</v>
      </c>
      <c r="CP29" s="93">
        <v>21.574000000000002</v>
      </c>
      <c r="CQ29" s="93">
        <v>16.288</v>
      </c>
      <c r="CR29" s="93">
        <v>31.245999999999999</v>
      </c>
      <c r="CS29" s="93">
        <v>26.509</v>
      </c>
      <c r="CT29" s="94">
        <f t="shared" si="24"/>
        <v>0.81500284476344698</v>
      </c>
      <c r="CU29" s="94">
        <f t="shared" si="25"/>
        <v>0.75498284972652263</v>
      </c>
      <c r="CV29" s="95">
        <f t="shared" si="26"/>
        <v>0.84839659476412987</v>
      </c>
      <c r="CW29" s="194">
        <f t="shared" si="27"/>
        <v>-5.5801129152260431</v>
      </c>
      <c r="CX29" s="194">
        <f t="shared" si="27"/>
        <v>-12.533562453012564</v>
      </c>
      <c r="CY29" s="194">
        <f t="shared" si="27"/>
        <v>44.831741911560194</v>
      </c>
      <c r="CZ29" s="194">
        <f t="shared" si="27"/>
        <v>62.751719056974466</v>
      </c>
      <c r="DA29" s="38"/>
      <c r="DB29" s="87" t="s">
        <v>41</v>
      </c>
      <c r="DC29" s="103">
        <v>11.86</v>
      </c>
      <c r="DD29" s="103">
        <v>178.02</v>
      </c>
      <c r="DE29" s="103">
        <v>9.17</v>
      </c>
      <c r="DF29" s="103">
        <v>107.2</v>
      </c>
      <c r="DG29" s="103">
        <v>9.51</v>
      </c>
      <c r="DH29" s="103">
        <v>113.25</v>
      </c>
      <c r="DI29" s="89">
        <f t="shared" si="28"/>
        <v>15.010118043844859</v>
      </c>
      <c r="DJ29" s="89">
        <f t="shared" si="29"/>
        <v>11.690294438386042</v>
      </c>
      <c r="DK29" s="90">
        <f t="shared" si="30"/>
        <v>11.908517350157728</v>
      </c>
      <c r="DL29" s="194">
        <f t="shared" si="31"/>
        <v>-22.681281618887013</v>
      </c>
      <c r="DM29" s="194">
        <f t="shared" si="31"/>
        <v>-39.782046961015617</v>
      </c>
      <c r="DN29" s="194">
        <f t="shared" si="31"/>
        <v>3.7077426390403478</v>
      </c>
      <c r="DO29" s="194">
        <f t="shared" si="31"/>
        <v>5.6436567164179072</v>
      </c>
      <c r="DP29" s="38"/>
      <c r="DQ29" s="33" t="s">
        <v>20</v>
      </c>
      <c r="DR29" s="34"/>
      <c r="DS29" s="34"/>
      <c r="DT29" s="35"/>
      <c r="DU29" s="35"/>
      <c r="DV29" s="35"/>
      <c r="DW29" s="35"/>
      <c r="DX29" s="36" t="str">
        <f t="shared" si="32"/>
        <v/>
      </c>
      <c r="DY29" s="36" t="str">
        <f t="shared" si="33"/>
        <v/>
      </c>
      <c r="DZ29" s="37" t="str">
        <f t="shared" si="34"/>
        <v/>
      </c>
      <c r="EA29" s="36" t="str">
        <f t="shared" si="35"/>
        <v/>
      </c>
      <c r="EB29" s="36" t="str">
        <f t="shared" si="35"/>
        <v/>
      </c>
      <c r="EC29" s="36" t="str">
        <f t="shared" si="35"/>
        <v/>
      </c>
      <c r="ED29" s="36" t="str">
        <f t="shared" si="35"/>
        <v/>
      </c>
      <c r="EE29" s="38"/>
      <c r="EF29" s="101" t="s">
        <v>28</v>
      </c>
      <c r="EG29" s="88">
        <v>2.4700000000000002</v>
      </c>
      <c r="EH29" s="88">
        <v>22.57</v>
      </c>
      <c r="EI29" s="88"/>
      <c r="EJ29" s="88"/>
      <c r="EK29" s="88">
        <v>2.83</v>
      </c>
      <c r="EL29" s="88">
        <v>28.73</v>
      </c>
      <c r="EM29" s="89">
        <f t="shared" si="36"/>
        <v>9.137651821862347</v>
      </c>
      <c r="EN29" s="89" t="str">
        <f t="shared" si="37"/>
        <v/>
      </c>
      <c r="EO29" s="90">
        <f t="shared" si="38"/>
        <v>10.151943462897526</v>
      </c>
      <c r="EP29" s="194"/>
      <c r="EQ29" s="194"/>
      <c r="ER29" s="194" t="str">
        <f t="shared" si="39"/>
        <v/>
      </c>
      <c r="ES29" s="194" t="str">
        <f t="shared" si="39"/>
        <v/>
      </c>
      <c r="ET29" s="38"/>
    </row>
    <row r="30" spans="1:150">
      <c r="A30" s="33" t="s">
        <v>50</v>
      </c>
      <c r="B30" s="34"/>
      <c r="C30" s="34"/>
      <c r="D30" s="35"/>
      <c r="E30" s="35"/>
      <c r="F30" s="35"/>
      <c r="G30" s="35"/>
      <c r="H30" s="36" t="str">
        <f t="shared" si="0"/>
        <v/>
      </c>
      <c r="I30" s="36" t="str">
        <f t="shared" si="1"/>
        <v/>
      </c>
      <c r="J30" s="37" t="str">
        <f t="shared" si="2"/>
        <v/>
      </c>
      <c r="K30" s="36" t="str">
        <f t="shared" si="3"/>
        <v/>
      </c>
      <c r="L30" s="36" t="str">
        <f t="shared" si="3"/>
        <v/>
      </c>
      <c r="M30" s="36" t="str">
        <f t="shared" si="3"/>
        <v/>
      </c>
      <c r="N30" s="36" t="str">
        <f t="shared" si="3"/>
        <v/>
      </c>
      <c r="O30" s="38"/>
      <c r="P30" s="92" t="s">
        <v>30</v>
      </c>
      <c r="Q30" s="93">
        <v>2.1</v>
      </c>
      <c r="R30" s="93">
        <v>13.5</v>
      </c>
      <c r="S30" s="93">
        <v>2.2000000000000002</v>
      </c>
      <c r="T30" s="93">
        <v>15.62</v>
      </c>
      <c r="U30" s="93">
        <v>2.25</v>
      </c>
      <c r="V30" s="93">
        <v>16.03</v>
      </c>
      <c r="W30" s="94">
        <f t="shared" si="4"/>
        <v>6.4285714285714279</v>
      </c>
      <c r="X30" s="94">
        <f t="shared" si="5"/>
        <v>7.0999999999999988</v>
      </c>
      <c r="Y30" s="95">
        <f t="shared" si="6"/>
        <v>7.1244444444444452</v>
      </c>
      <c r="Z30" s="194">
        <f t="shared" si="7"/>
        <v>4.7619047619047654</v>
      </c>
      <c r="AA30" s="194">
        <f t="shared" si="7"/>
        <v>15.703703703703697</v>
      </c>
      <c r="AB30" s="194">
        <f t="shared" si="7"/>
        <v>2.2727272727272645</v>
      </c>
      <c r="AC30" s="194">
        <f t="shared" si="7"/>
        <v>2.6248399487836234</v>
      </c>
      <c r="AD30" s="38"/>
      <c r="AE30" s="101" t="s">
        <v>28</v>
      </c>
      <c r="AF30" s="88">
        <v>5.79</v>
      </c>
      <c r="AG30" s="88">
        <v>58.55</v>
      </c>
      <c r="AH30" s="88"/>
      <c r="AI30" s="88"/>
      <c r="AJ30" s="88">
        <v>7.1</v>
      </c>
      <c r="AK30" s="88">
        <v>84.53</v>
      </c>
      <c r="AL30" s="89">
        <f t="shared" si="8"/>
        <v>10.112262521588946</v>
      </c>
      <c r="AM30" s="89" t="str">
        <f t="shared" si="9"/>
        <v/>
      </c>
      <c r="AN30" s="90">
        <f t="shared" si="10"/>
        <v>11.905633802816903</v>
      </c>
      <c r="AO30" s="194">
        <f t="shared" si="11"/>
        <v>-100</v>
      </c>
      <c r="AP30" s="194">
        <f t="shared" si="11"/>
        <v>-100</v>
      </c>
      <c r="AQ30" s="194" t="str">
        <f t="shared" si="11"/>
        <v/>
      </c>
      <c r="AR30" s="194" t="str">
        <f t="shared" si="11"/>
        <v/>
      </c>
      <c r="AS30" s="38"/>
      <c r="AT30" s="92" t="s">
        <v>38</v>
      </c>
      <c r="AU30" s="93">
        <v>0.28199999999999997</v>
      </c>
      <c r="AV30" s="93">
        <v>1.75</v>
      </c>
      <c r="AW30" s="93">
        <v>0.28499999999999998</v>
      </c>
      <c r="AX30" s="93">
        <v>1.82</v>
      </c>
      <c r="AY30" s="93">
        <v>0.49</v>
      </c>
      <c r="AZ30" s="93">
        <v>4.5999999999999996</v>
      </c>
      <c r="BA30" s="94">
        <f t="shared" si="40"/>
        <v>6.2056737588652489</v>
      </c>
      <c r="BB30" s="94">
        <f t="shared" si="13"/>
        <v>6.385964912280703</v>
      </c>
      <c r="BC30" s="95">
        <f t="shared" si="14"/>
        <v>9.3877551020408152</v>
      </c>
      <c r="BD30" s="194">
        <f t="shared" si="15"/>
        <v>1.0638297872340436</v>
      </c>
      <c r="BE30" s="194">
        <f t="shared" si="15"/>
        <v>4.0000000000000036</v>
      </c>
      <c r="BF30" s="194">
        <f t="shared" si="15"/>
        <v>71.929824561403521</v>
      </c>
      <c r="BG30" s="194">
        <f t="shared" si="15"/>
        <v>152.7472527472527</v>
      </c>
      <c r="BH30" s="38"/>
      <c r="BI30" s="87" t="s">
        <v>30</v>
      </c>
      <c r="BJ30" s="88">
        <v>2.95</v>
      </c>
      <c r="BK30" s="88">
        <v>19.79</v>
      </c>
      <c r="BL30" s="88">
        <v>3.05</v>
      </c>
      <c r="BM30" s="88">
        <v>20.74</v>
      </c>
      <c r="BN30" s="88">
        <v>3.25</v>
      </c>
      <c r="BO30" s="88">
        <v>22.43</v>
      </c>
      <c r="BP30" s="89">
        <f t="shared" si="16"/>
        <v>6.7084745762711862</v>
      </c>
      <c r="BQ30" s="89">
        <f t="shared" si="17"/>
        <v>6.8</v>
      </c>
      <c r="BR30" s="90">
        <f t="shared" si="18"/>
        <v>6.9015384615384612</v>
      </c>
      <c r="BS30" s="194">
        <f t="shared" si="19"/>
        <v>3.3898305084745637</v>
      </c>
      <c r="BT30" s="194">
        <f t="shared" si="19"/>
        <v>4.80040424456796</v>
      </c>
      <c r="BU30" s="194">
        <f t="shared" si="19"/>
        <v>6.5573770491803334</v>
      </c>
      <c r="BV30" s="194">
        <f t="shared" si="19"/>
        <v>8.1485053037608566</v>
      </c>
      <c r="BW30" s="38"/>
      <c r="BX30" s="92" t="s">
        <v>35</v>
      </c>
      <c r="BY30" s="104">
        <v>0.30299999999999999</v>
      </c>
      <c r="BZ30" s="104">
        <v>1.64</v>
      </c>
      <c r="CA30" s="104">
        <v>0.315</v>
      </c>
      <c r="CB30" s="104">
        <v>1.7090000000000001</v>
      </c>
      <c r="CC30" s="104">
        <v>0.32100000000000001</v>
      </c>
      <c r="CD30" s="104">
        <v>1.72</v>
      </c>
      <c r="CE30" s="94">
        <f t="shared" si="20"/>
        <v>5.4125412541254123</v>
      </c>
      <c r="CF30" s="94">
        <f t="shared" si="21"/>
        <v>5.4253968253968257</v>
      </c>
      <c r="CG30" s="95">
        <f t="shared" si="22"/>
        <v>5.3582554517133953</v>
      </c>
      <c r="CH30" s="194">
        <f t="shared" si="23"/>
        <v>3.9603960396039639</v>
      </c>
      <c r="CI30" s="194">
        <f t="shared" si="23"/>
        <v>4.2073170731707421</v>
      </c>
      <c r="CJ30" s="194">
        <f t="shared" si="23"/>
        <v>1.9047619047619064</v>
      </c>
      <c r="CK30" s="194">
        <f t="shared" si="23"/>
        <v>0.64365125804563483</v>
      </c>
      <c r="CL30" s="38"/>
      <c r="CM30" s="33" t="s">
        <v>40</v>
      </c>
      <c r="CN30" s="34">
        <v>10.65</v>
      </c>
      <c r="CO30" s="34">
        <v>118.62</v>
      </c>
      <c r="CP30" s="35"/>
      <c r="CQ30" s="35"/>
      <c r="CR30" s="35"/>
      <c r="CS30" s="35"/>
      <c r="CT30" s="36">
        <f t="shared" si="24"/>
        <v>11.138028169014085</v>
      </c>
      <c r="CU30" s="36" t="str">
        <f t="shared" si="25"/>
        <v/>
      </c>
      <c r="CV30" s="37" t="str">
        <f t="shared" si="26"/>
        <v/>
      </c>
      <c r="CW30" s="36"/>
      <c r="CX30" s="36"/>
      <c r="CY30" s="36" t="str">
        <f t="shared" ref="CW30:CZ41" si="41">IFERROR((CR30-CP30)/CP30*100,"")</f>
        <v/>
      </c>
      <c r="CZ30" s="36" t="str">
        <f t="shared" si="41"/>
        <v/>
      </c>
      <c r="DA30" s="38"/>
      <c r="DB30" s="87" t="s">
        <v>43</v>
      </c>
      <c r="DC30" s="103">
        <v>17.838999999999999</v>
      </c>
      <c r="DD30" s="103">
        <v>164.751</v>
      </c>
      <c r="DE30" s="103">
        <v>18.138999999999999</v>
      </c>
      <c r="DF30" s="103">
        <v>172.95500000000001</v>
      </c>
      <c r="DG30" s="103">
        <v>18.449000000000002</v>
      </c>
      <c r="DH30" s="103">
        <v>181.815</v>
      </c>
      <c r="DI30" s="89">
        <f t="shared" si="28"/>
        <v>9.2354392062335346</v>
      </c>
      <c r="DJ30" s="89">
        <f t="shared" si="29"/>
        <v>9.5349798776117769</v>
      </c>
      <c r="DK30" s="90">
        <f t="shared" si="30"/>
        <v>9.8550056913653847</v>
      </c>
      <c r="DL30" s="194">
        <f t="shared" si="31"/>
        <v>1.681708615953813</v>
      </c>
      <c r="DM30" s="194">
        <f t="shared" si="31"/>
        <v>4.9796359354419746</v>
      </c>
      <c r="DN30" s="194">
        <f t="shared" si="31"/>
        <v>1.7090247532940199</v>
      </c>
      <c r="DO30" s="194">
        <f t="shared" si="31"/>
        <v>5.1227197826024025</v>
      </c>
      <c r="DP30" s="38"/>
      <c r="DQ30" s="33" t="s">
        <v>42</v>
      </c>
      <c r="DR30" s="34"/>
      <c r="DS30" s="34"/>
      <c r="DT30" s="35"/>
      <c r="DU30" s="35"/>
      <c r="DV30" s="35"/>
      <c r="DW30" s="35"/>
      <c r="DX30" s="36" t="str">
        <f t="shared" si="32"/>
        <v/>
      </c>
      <c r="DY30" s="36" t="str">
        <f t="shared" si="33"/>
        <v/>
      </c>
      <c r="DZ30" s="37" t="str">
        <f t="shared" si="34"/>
        <v/>
      </c>
      <c r="EA30" s="36" t="str">
        <f t="shared" si="35"/>
        <v/>
      </c>
      <c r="EB30" s="36" t="str">
        <f t="shared" si="35"/>
        <v/>
      </c>
      <c r="EC30" s="36" t="str">
        <f t="shared" si="35"/>
        <v/>
      </c>
      <c r="ED30" s="36" t="str">
        <f t="shared" si="35"/>
        <v/>
      </c>
      <c r="EE30" s="38"/>
      <c r="EF30" s="92" t="s">
        <v>42</v>
      </c>
      <c r="EG30" s="93">
        <v>24.155000000000001</v>
      </c>
      <c r="EH30" s="93">
        <v>247.59100000000001</v>
      </c>
      <c r="EI30" s="93">
        <v>26.36</v>
      </c>
      <c r="EJ30" s="93">
        <v>250.21299999999999</v>
      </c>
      <c r="EK30" s="93">
        <v>26.39</v>
      </c>
      <c r="EL30" s="93">
        <v>251.44</v>
      </c>
      <c r="EM30" s="94">
        <f t="shared" si="36"/>
        <v>10.250093148416477</v>
      </c>
      <c r="EN30" s="94">
        <f t="shared" si="37"/>
        <v>9.4921471927162369</v>
      </c>
      <c r="EO30" s="95">
        <f t="shared" si="38"/>
        <v>9.5278514588859409</v>
      </c>
      <c r="EP30" s="194">
        <f t="shared" si="39"/>
        <v>9.1285448147381416</v>
      </c>
      <c r="EQ30" s="194">
        <f t="shared" si="39"/>
        <v>1.0590045680174101</v>
      </c>
      <c r="ER30" s="194">
        <f t="shared" si="39"/>
        <v>0.11380880121396486</v>
      </c>
      <c r="ES30" s="194">
        <f t="shared" si="39"/>
        <v>0.49038219437039798</v>
      </c>
      <c r="ET30" s="38"/>
    </row>
    <row r="31" spans="1:150">
      <c r="A31" s="33" t="s">
        <v>52</v>
      </c>
      <c r="B31" s="34"/>
      <c r="C31" s="34"/>
      <c r="D31" s="35"/>
      <c r="E31" s="35"/>
      <c r="F31" s="35"/>
      <c r="G31" s="35"/>
      <c r="H31" s="36" t="str">
        <f t="shared" si="0"/>
        <v/>
      </c>
      <c r="I31" s="36" t="str">
        <f t="shared" si="1"/>
        <v/>
      </c>
      <c r="J31" s="37" t="str">
        <f t="shared" si="2"/>
        <v/>
      </c>
      <c r="K31" s="36" t="str">
        <f t="shared" si="3"/>
        <v/>
      </c>
      <c r="L31" s="36" t="str">
        <f t="shared" si="3"/>
        <v/>
      </c>
      <c r="M31" s="36" t="str">
        <f t="shared" si="3"/>
        <v/>
      </c>
      <c r="N31" s="36" t="str">
        <f t="shared" si="3"/>
        <v/>
      </c>
      <c r="O31" s="38"/>
      <c r="P31" s="92" t="s">
        <v>35</v>
      </c>
      <c r="Q31" s="93">
        <v>0.253</v>
      </c>
      <c r="R31" s="93">
        <v>1.63</v>
      </c>
      <c r="S31" s="93">
        <v>0.25800000000000001</v>
      </c>
      <c r="T31" s="93">
        <v>1.663</v>
      </c>
      <c r="U31" s="93">
        <v>0.26200000000000001</v>
      </c>
      <c r="V31" s="93">
        <v>1.68</v>
      </c>
      <c r="W31" s="94">
        <f t="shared" si="4"/>
        <v>6.4426877470355723</v>
      </c>
      <c r="X31" s="94">
        <f t="shared" si="5"/>
        <v>6.445736434108527</v>
      </c>
      <c r="Y31" s="95">
        <f t="shared" si="6"/>
        <v>6.4122137404580144</v>
      </c>
      <c r="Z31" s="194">
        <f t="shared" si="7"/>
        <v>1.9762845849802388</v>
      </c>
      <c r="AA31" s="194">
        <f t="shared" si="7"/>
        <v>2.0245398773006222</v>
      </c>
      <c r="AB31" s="194">
        <f t="shared" si="7"/>
        <v>1.5503875968992262</v>
      </c>
      <c r="AC31" s="194">
        <f t="shared" si="7"/>
        <v>1.022248947684901</v>
      </c>
      <c r="AD31" s="38"/>
      <c r="AE31" s="87" t="s">
        <v>22</v>
      </c>
      <c r="AF31" s="88">
        <v>5.7539999999999996</v>
      </c>
      <c r="AG31" s="88">
        <v>72.700999999999993</v>
      </c>
      <c r="AH31" s="88">
        <v>5.76</v>
      </c>
      <c r="AI31" s="88">
        <v>72.805999999999997</v>
      </c>
      <c r="AJ31" s="88">
        <v>6.1980000000000004</v>
      </c>
      <c r="AK31" s="88">
        <v>73.231999999999999</v>
      </c>
      <c r="AL31" s="89">
        <f t="shared" si="8"/>
        <v>12.634862704205769</v>
      </c>
      <c r="AM31" s="89">
        <f t="shared" si="9"/>
        <v>12.639930555555555</v>
      </c>
      <c r="AN31" s="90">
        <f t="shared" si="10"/>
        <v>11.81542433042917</v>
      </c>
      <c r="AO31" s="194">
        <f t="shared" si="11"/>
        <v>0.10427528675704253</v>
      </c>
      <c r="AP31" s="194">
        <f t="shared" si="11"/>
        <v>0.14442717431672741</v>
      </c>
      <c r="AQ31" s="194">
        <f t="shared" si="11"/>
        <v>7.6041666666666767</v>
      </c>
      <c r="AR31" s="194">
        <f t="shared" si="11"/>
        <v>0.58511661126830472</v>
      </c>
      <c r="AS31" s="38"/>
      <c r="AT31" s="92" t="s">
        <v>30</v>
      </c>
      <c r="AU31" s="93">
        <v>0.4</v>
      </c>
      <c r="AV31" s="93">
        <v>3.96</v>
      </c>
      <c r="AW31" s="93">
        <v>0.15</v>
      </c>
      <c r="AX31" s="93">
        <v>1.49</v>
      </c>
      <c r="AY31" s="93">
        <v>0.12</v>
      </c>
      <c r="AZ31" s="93">
        <v>1</v>
      </c>
      <c r="BA31" s="94">
        <f t="shared" si="40"/>
        <v>9.8999999999999986</v>
      </c>
      <c r="BB31" s="94">
        <f t="shared" si="13"/>
        <v>9.9333333333333336</v>
      </c>
      <c r="BC31" s="95">
        <f t="shared" si="14"/>
        <v>8.3333333333333339</v>
      </c>
      <c r="BD31" s="194">
        <f t="shared" si="15"/>
        <v>-62.5</v>
      </c>
      <c r="BE31" s="194">
        <f t="shared" si="15"/>
        <v>-62.37373737373737</v>
      </c>
      <c r="BF31" s="194">
        <f t="shared" si="15"/>
        <v>-20</v>
      </c>
      <c r="BG31" s="194">
        <f t="shared" si="15"/>
        <v>-32.885906040268452</v>
      </c>
      <c r="BH31" s="38"/>
      <c r="BI31" s="87" t="s">
        <v>35</v>
      </c>
      <c r="BJ31" s="88">
        <v>1.1140000000000001</v>
      </c>
      <c r="BK31" s="88">
        <v>7.351</v>
      </c>
      <c r="BL31" s="88">
        <v>1.125</v>
      </c>
      <c r="BM31" s="88">
        <v>7.4580000000000002</v>
      </c>
      <c r="BN31" s="88">
        <v>1.1299999999999999</v>
      </c>
      <c r="BO31" s="88">
        <v>7.52</v>
      </c>
      <c r="BP31" s="89">
        <f t="shared" si="16"/>
        <v>6.5987432675044877</v>
      </c>
      <c r="BQ31" s="89">
        <f t="shared" si="17"/>
        <v>6.6293333333333333</v>
      </c>
      <c r="BR31" s="90">
        <f t="shared" si="18"/>
        <v>6.6548672566371687</v>
      </c>
      <c r="BS31" s="194">
        <f t="shared" si="19"/>
        <v>0.98743267504487409</v>
      </c>
      <c r="BT31" s="194">
        <f t="shared" si="19"/>
        <v>1.4555842742484044</v>
      </c>
      <c r="BU31" s="194">
        <f t="shared" si="19"/>
        <v>0.44444444444443498</v>
      </c>
      <c r="BV31" s="194">
        <f t="shared" si="19"/>
        <v>0.83132207026011518</v>
      </c>
      <c r="BW31" s="38"/>
      <c r="BX31" s="96" t="s">
        <v>46</v>
      </c>
      <c r="BY31" s="104">
        <v>7.0000000000000001E-3</v>
      </c>
      <c r="BZ31" s="104">
        <v>4.5999999999999999E-2</v>
      </c>
      <c r="CA31" s="104">
        <v>5.0000000000000001E-3</v>
      </c>
      <c r="CB31" s="104">
        <v>0.09</v>
      </c>
      <c r="CC31" s="104">
        <v>2.5000000000000001E-2</v>
      </c>
      <c r="CD31" s="104">
        <v>0.108</v>
      </c>
      <c r="CE31" s="94">
        <f t="shared" si="20"/>
        <v>6.5714285714285712</v>
      </c>
      <c r="CF31" s="94">
        <f t="shared" si="21"/>
        <v>18</v>
      </c>
      <c r="CG31" s="95">
        <f t="shared" si="22"/>
        <v>4.3199999999999994</v>
      </c>
      <c r="CH31" s="194">
        <f t="shared" si="23"/>
        <v>-28.571428571428569</v>
      </c>
      <c r="CI31" s="194">
        <f t="shared" si="23"/>
        <v>95.65217391304347</v>
      </c>
      <c r="CJ31" s="194">
        <f t="shared" si="23"/>
        <v>400</v>
      </c>
      <c r="CK31" s="194">
        <f t="shared" si="23"/>
        <v>20.000000000000004</v>
      </c>
      <c r="CL31" s="38"/>
      <c r="CM31" s="33" t="s">
        <v>49</v>
      </c>
      <c r="CN31" s="34"/>
      <c r="CO31" s="34"/>
      <c r="CP31" s="35"/>
      <c r="CQ31" s="35"/>
      <c r="CR31" s="35"/>
      <c r="CS31" s="35"/>
      <c r="CT31" s="36" t="str">
        <f t="shared" si="24"/>
        <v/>
      </c>
      <c r="CU31" s="36" t="str">
        <f t="shared" si="25"/>
        <v/>
      </c>
      <c r="CV31" s="37" t="str">
        <f t="shared" si="26"/>
        <v/>
      </c>
      <c r="CW31" s="36" t="str">
        <f t="shared" si="41"/>
        <v/>
      </c>
      <c r="CX31" s="36" t="str">
        <f t="shared" si="41"/>
        <v/>
      </c>
      <c r="CY31" s="36" t="str">
        <f t="shared" si="41"/>
        <v/>
      </c>
      <c r="CZ31" s="36" t="str">
        <f t="shared" si="41"/>
        <v/>
      </c>
      <c r="DA31" s="38"/>
      <c r="DB31" s="87" t="s">
        <v>39</v>
      </c>
      <c r="DC31" s="103">
        <v>89.378</v>
      </c>
      <c r="DD31" s="103">
        <v>783.39800000000002</v>
      </c>
      <c r="DE31" s="103">
        <v>99.772000000000006</v>
      </c>
      <c r="DF31" s="103">
        <v>975.27099999999996</v>
      </c>
      <c r="DG31" s="103">
        <v>97.956000000000003</v>
      </c>
      <c r="DH31" s="103">
        <v>700.14400000000001</v>
      </c>
      <c r="DI31" s="89">
        <f t="shared" si="28"/>
        <v>8.7649980979659432</v>
      </c>
      <c r="DJ31" s="89">
        <f t="shared" si="29"/>
        <v>9.7749969931443683</v>
      </c>
      <c r="DK31" s="90">
        <f t="shared" si="30"/>
        <v>7.1475356282412514</v>
      </c>
      <c r="DL31" s="194">
        <f t="shared" si="31"/>
        <v>11.629259996867244</v>
      </c>
      <c r="DM31" s="194">
        <f t="shared" si="31"/>
        <v>24.492403605829978</v>
      </c>
      <c r="DN31" s="194">
        <f t="shared" si="31"/>
        <v>-1.82014994186746</v>
      </c>
      <c r="DO31" s="194">
        <f t="shared" si="31"/>
        <v>-28.210312825870957</v>
      </c>
      <c r="DP31" s="38"/>
      <c r="DQ31" s="33" t="s">
        <v>21</v>
      </c>
      <c r="DR31" s="34"/>
      <c r="DS31" s="34"/>
      <c r="DT31" s="35"/>
      <c r="DU31" s="35"/>
      <c r="DV31" s="35"/>
      <c r="DW31" s="35"/>
      <c r="DX31" s="36" t="str">
        <f t="shared" si="32"/>
        <v/>
      </c>
      <c r="DY31" s="36" t="str">
        <f t="shared" si="33"/>
        <v/>
      </c>
      <c r="DZ31" s="37" t="str">
        <f t="shared" si="34"/>
        <v/>
      </c>
      <c r="EA31" s="36" t="str">
        <f t="shared" si="35"/>
        <v/>
      </c>
      <c r="EB31" s="36" t="str">
        <f t="shared" si="35"/>
        <v/>
      </c>
      <c r="EC31" s="36" t="str">
        <f t="shared" si="35"/>
        <v/>
      </c>
      <c r="ED31" s="36" t="str">
        <f t="shared" si="35"/>
        <v/>
      </c>
      <c r="EE31" s="38"/>
      <c r="EF31" s="92" t="s">
        <v>30</v>
      </c>
      <c r="EG31" s="93">
        <v>0.7</v>
      </c>
      <c r="EH31" s="93">
        <v>6.42</v>
      </c>
      <c r="EI31" s="93">
        <v>0.8</v>
      </c>
      <c r="EJ31" s="93">
        <v>7.39</v>
      </c>
      <c r="EK31" s="93">
        <v>0.88</v>
      </c>
      <c r="EL31" s="93">
        <v>8.27</v>
      </c>
      <c r="EM31" s="94">
        <f t="shared" si="36"/>
        <v>9.1714285714285726</v>
      </c>
      <c r="EN31" s="94">
        <f t="shared" si="37"/>
        <v>9.2374999999999989</v>
      </c>
      <c r="EO31" s="95">
        <f t="shared" si="38"/>
        <v>9.3977272727272716</v>
      </c>
      <c r="EP31" s="194">
        <f t="shared" si="39"/>
        <v>14.285714285714299</v>
      </c>
      <c r="EQ31" s="194">
        <f t="shared" si="39"/>
        <v>15.109034267912769</v>
      </c>
      <c r="ER31" s="194">
        <f t="shared" si="39"/>
        <v>9.9999999999999947</v>
      </c>
      <c r="ES31" s="194">
        <f t="shared" si="39"/>
        <v>11.907983761840324</v>
      </c>
      <c r="ET31" s="38"/>
    </row>
    <row r="32" spans="1:150">
      <c r="A32" s="33" t="s">
        <v>48</v>
      </c>
      <c r="B32" s="34"/>
      <c r="C32" s="34"/>
      <c r="D32" s="35"/>
      <c r="E32" s="35"/>
      <c r="F32" s="35"/>
      <c r="G32" s="35"/>
      <c r="H32" s="36" t="str">
        <f t="shared" si="0"/>
        <v/>
      </c>
      <c r="I32" s="36" t="str">
        <f t="shared" si="1"/>
        <v/>
      </c>
      <c r="J32" s="37" t="str">
        <f t="shared" si="2"/>
        <v/>
      </c>
      <c r="K32" s="36" t="str">
        <f t="shared" si="3"/>
        <v/>
      </c>
      <c r="L32" s="36" t="str">
        <f t="shared" si="3"/>
        <v/>
      </c>
      <c r="M32" s="36" t="str">
        <f t="shared" si="3"/>
        <v/>
      </c>
      <c r="N32" s="36" t="str">
        <f t="shared" si="3"/>
        <v/>
      </c>
      <c r="O32" s="38"/>
      <c r="P32" s="92" t="s">
        <v>38</v>
      </c>
      <c r="Q32" s="93">
        <v>0.45</v>
      </c>
      <c r="R32" s="93">
        <v>3.5</v>
      </c>
      <c r="S32" s="93">
        <v>0.45500000000000002</v>
      </c>
      <c r="T32" s="93">
        <v>3.55</v>
      </c>
      <c r="U32" s="93">
        <v>0.56999999999999995</v>
      </c>
      <c r="V32" s="93">
        <v>3.29</v>
      </c>
      <c r="W32" s="94">
        <f t="shared" si="4"/>
        <v>7.7777777777777777</v>
      </c>
      <c r="X32" s="94">
        <f t="shared" si="5"/>
        <v>7.8021978021978011</v>
      </c>
      <c r="Y32" s="95">
        <f t="shared" si="6"/>
        <v>5.7719298245614041</v>
      </c>
      <c r="Z32" s="194">
        <f t="shared" si="7"/>
        <v>1.111111111111112</v>
      </c>
      <c r="AA32" s="194">
        <f t="shared" si="7"/>
        <v>1.4285714285714235</v>
      </c>
      <c r="AB32" s="194">
        <f t="shared" si="7"/>
        <v>25.274725274725256</v>
      </c>
      <c r="AC32" s="194">
        <f t="shared" si="7"/>
        <v>-7.3239436619718257</v>
      </c>
      <c r="AD32" s="38"/>
      <c r="AE32" s="92" t="s">
        <v>35</v>
      </c>
      <c r="AF32" s="93">
        <v>1.194</v>
      </c>
      <c r="AG32" s="93">
        <v>7.0739999999999998</v>
      </c>
      <c r="AH32" s="93">
        <v>1.2050000000000001</v>
      </c>
      <c r="AI32" s="93">
        <v>7.2480000000000002</v>
      </c>
      <c r="AJ32" s="93">
        <v>1.21</v>
      </c>
      <c r="AK32" s="93">
        <v>7.34</v>
      </c>
      <c r="AL32" s="94">
        <f t="shared" si="8"/>
        <v>5.9246231155778899</v>
      </c>
      <c r="AM32" s="94">
        <f t="shared" si="9"/>
        <v>6.0149377593360995</v>
      </c>
      <c r="AN32" s="95">
        <f t="shared" si="10"/>
        <v>6.0661157024793386</v>
      </c>
      <c r="AO32" s="194">
        <f t="shared" si="11"/>
        <v>0.92127303182580578</v>
      </c>
      <c r="AP32" s="194">
        <f t="shared" si="11"/>
        <v>2.4597116200169689</v>
      </c>
      <c r="AQ32" s="194">
        <f t="shared" si="11"/>
        <v>0.41493775933609073</v>
      </c>
      <c r="AR32" s="194">
        <f t="shared" si="11"/>
        <v>1.2693156732891782</v>
      </c>
      <c r="AS32" s="38"/>
      <c r="AT32" s="96" t="s">
        <v>25</v>
      </c>
      <c r="AU32" s="93">
        <v>0.41499999999999998</v>
      </c>
      <c r="AV32" s="93">
        <v>2.714</v>
      </c>
      <c r="AW32" s="93">
        <v>0.55000000000000004</v>
      </c>
      <c r="AX32" s="93">
        <v>2.6</v>
      </c>
      <c r="AY32" s="93">
        <v>0.62</v>
      </c>
      <c r="AZ32" s="93">
        <v>4.96</v>
      </c>
      <c r="BA32" s="94">
        <f t="shared" si="40"/>
        <v>6.539759036144579</v>
      </c>
      <c r="BB32" s="94">
        <f t="shared" si="13"/>
        <v>4.7272727272727266</v>
      </c>
      <c r="BC32" s="95">
        <f t="shared" si="14"/>
        <v>8</v>
      </c>
      <c r="BD32" s="194">
        <f t="shared" si="15"/>
        <v>32.530120481927725</v>
      </c>
      <c r="BE32" s="194">
        <f t="shared" si="15"/>
        <v>-4.2004421518054489</v>
      </c>
      <c r="BF32" s="194">
        <f t="shared" si="15"/>
        <v>12.727272727272718</v>
      </c>
      <c r="BG32" s="194">
        <f t="shared" si="15"/>
        <v>90.769230769230759</v>
      </c>
      <c r="BH32" s="38"/>
      <c r="BI32" s="87" t="s">
        <v>38</v>
      </c>
      <c r="BJ32" s="88">
        <v>0.52300000000000002</v>
      </c>
      <c r="BK32" s="88">
        <v>3.65</v>
      </c>
      <c r="BL32" s="88">
        <v>0.53</v>
      </c>
      <c r="BM32" s="88">
        <v>3.7</v>
      </c>
      <c r="BN32" s="88">
        <v>0.84</v>
      </c>
      <c r="BO32" s="88">
        <v>4.57</v>
      </c>
      <c r="BP32" s="89">
        <f t="shared" si="16"/>
        <v>6.9789674952198846</v>
      </c>
      <c r="BQ32" s="89">
        <f t="shared" si="17"/>
        <v>6.9811320754716979</v>
      </c>
      <c r="BR32" s="90">
        <f t="shared" si="18"/>
        <v>5.4404761904761907</v>
      </c>
      <c r="BS32" s="194">
        <f t="shared" si="19"/>
        <v>1.3384321223709381</v>
      </c>
      <c r="BT32" s="194">
        <f t="shared" si="19"/>
        <v>1.3698630136986376</v>
      </c>
      <c r="BU32" s="194">
        <f t="shared" si="19"/>
        <v>58.490566037735839</v>
      </c>
      <c r="BV32" s="194">
        <f t="shared" si="19"/>
        <v>23.513513513513516</v>
      </c>
      <c r="BW32" s="38"/>
      <c r="BX32" s="92" t="s">
        <v>39</v>
      </c>
      <c r="BY32" s="104">
        <v>8.1189999999999998</v>
      </c>
      <c r="BZ32" s="104">
        <v>23.966999999999999</v>
      </c>
      <c r="CA32" s="104">
        <v>8.5250000000000004</v>
      </c>
      <c r="CB32" s="104">
        <v>30.902999999999999</v>
      </c>
      <c r="CC32" s="104">
        <v>7.4359999999999999</v>
      </c>
      <c r="CD32" s="104">
        <v>28.812000000000001</v>
      </c>
      <c r="CE32" s="94">
        <f t="shared" si="20"/>
        <v>2.9519645276511883</v>
      </c>
      <c r="CF32" s="94">
        <f t="shared" si="21"/>
        <v>3.6249853372434013</v>
      </c>
      <c r="CG32" s="95">
        <f t="shared" si="22"/>
        <v>3.874663797740721</v>
      </c>
      <c r="CH32" s="194">
        <f t="shared" si="23"/>
        <v>5.0006158393890949</v>
      </c>
      <c r="CI32" s="194">
        <f t="shared" si="23"/>
        <v>28.939792214294656</v>
      </c>
      <c r="CJ32" s="194">
        <f t="shared" si="23"/>
        <v>-12.7741935483871</v>
      </c>
      <c r="CK32" s="194">
        <f t="shared" si="23"/>
        <v>-6.7663333656926437</v>
      </c>
      <c r="CL32" s="38"/>
      <c r="CM32" s="33" t="s">
        <v>50</v>
      </c>
      <c r="CN32" s="34"/>
      <c r="CO32" s="34"/>
      <c r="CP32" s="35"/>
      <c r="CQ32" s="35"/>
      <c r="CR32" s="35"/>
      <c r="CS32" s="35"/>
      <c r="CT32" s="36" t="str">
        <f t="shared" si="24"/>
        <v/>
      </c>
      <c r="CU32" s="36" t="str">
        <f t="shared" si="25"/>
        <v/>
      </c>
      <c r="CV32" s="37" t="str">
        <f t="shared" si="26"/>
        <v/>
      </c>
      <c r="CW32" s="36" t="str">
        <f t="shared" si="41"/>
        <v/>
      </c>
      <c r="CX32" s="36" t="str">
        <f t="shared" si="41"/>
        <v/>
      </c>
      <c r="CY32" s="36" t="str">
        <f t="shared" si="41"/>
        <v/>
      </c>
      <c r="CZ32" s="36" t="str">
        <f t="shared" si="41"/>
        <v/>
      </c>
      <c r="DA32" s="38"/>
      <c r="DB32" s="92" t="s">
        <v>35</v>
      </c>
      <c r="DC32" s="104">
        <f>5.148+4.62</f>
        <v>9.7680000000000007</v>
      </c>
      <c r="DD32" s="104">
        <f>23.062+24.029</f>
        <v>47.091000000000001</v>
      </c>
      <c r="DE32" s="104">
        <f>5.3+4.755</f>
        <v>10.055</v>
      </c>
      <c r="DF32" s="104">
        <f>23.982+25.153</f>
        <v>49.134999999999998</v>
      </c>
      <c r="DG32" s="104">
        <f>5.4+4.84</f>
        <v>10.24</v>
      </c>
      <c r="DH32" s="104">
        <f>24.21+25.65</f>
        <v>49.86</v>
      </c>
      <c r="DI32" s="94">
        <f t="shared" si="28"/>
        <v>4.8209459459459456</v>
      </c>
      <c r="DJ32" s="94">
        <f t="shared" si="29"/>
        <v>4.8866235703630032</v>
      </c>
      <c r="DK32" s="95">
        <f t="shared" si="30"/>
        <v>4.869140625</v>
      </c>
      <c r="DL32" s="194">
        <f t="shared" si="31"/>
        <v>2.9381654381654281</v>
      </c>
      <c r="DM32" s="194">
        <f t="shared" si="31"/>
        <v>4.340532161134818</v>
      </c>
      <c r="DN32" s="194">
        <f t="shared" si="31"/>
        <v>1.8398806563898609</v>
      </c>
      <c r="DO32" s="194">
        <f t="shared" si="31"/>
        <v>1.4755266103592175</v>
      </c>
      <c r="DP32" s="38"/>
      <c r="DQ32" s="33" t="s">
        <v>34</v>
      </c>
      <c r="DR32" s="34"/>
      <c r="DS32" s="34"/>
      <c r="DT32" s="35"/>
      <c r="DU32" s="35"/>
      <c r="DV32" s="35"/>
      <c r="DW32" s="35"/>
      <c r="DX32" s="36" t="str">
        <f t="shared" si="32"/>
        <v/>
      </c>
      <c r="DY32" s="36" t="str">
        <f t="shared" si="33"/>
        <v/>
      </c>
      <c r="DZ32" s="37" t="str">
        <f t="shared" si="34"/>
        <v/>
      </c>
      <c r="EA32" s="36" t="str">
        <f t="shared" si="35"/>
        <v/>
      </c>
      <c r="EB32" s="36" t="str">
        <f t="shared" si="35"/>
        <v/>
      </c>
      <c r="EC32" s="36" t="str">
        <f t="shared" si="35"/>
        <v/>
      </c>
      <c r="ED32" s="36" t="str">
        <f t="shared" si="35"/>
        <v/>
      </c>
      <c r="EE32" s="38"/>
      <c r="EF32" s="92" t="s">
        <v>35</v>
      </c>
      <c r="EG32" s="93">
        <v>0.95099999999999996</v>
      </c>
      <c r="EH32" s="93">
        <v>8.2530000000000001</v>
      </c>
      <c r="EI32" s="93">
        <v>0.995</v>
      </c>
      <c r="EJ32" s="93">
        <v>8.9550000000000001</v>
      </c>
      <c r="EK32" s="93">
        <v>1.01</v>
      </c>
      <c r="EL32" s="93">
        <v>9.08</v>
      </c>
      <c r="EM32" s="94">
        <f t="shared" si="36"/>
        <v>8.6782334384858046</v>
      </c>
      <c r="EN32" s="94">
        <f t="shared" si="37"/>
        <v>9</v>
      </c>
      <c r="EO32" s="95">
        <f t="shared" si="38"/>
        <v>8.990099009900991</v>
      </c>
      <c r="EP32" s="194">
        <f t="shared" si="39"/>
        <v>4.6267087276551049</v>
      </c>
      <c r="EQ32" s="194">
        <f t="shared" si="39"/>
        <v>8.505997818974917</v>
      </c>
      <c r="ER32" s="194">
        <f t="shared" si="39"/>
        <v>1.5075376884422125</v>
      </c>
      <c r="ES32" s="194">
        <f t="shared" si="39"/>
        <v>1.3958682300390843</v>
      </c>
      <c r="ET32" s="38"/>
    </row>
    <row r="33" spans="1:150">
      <c r="A33" s="33" t="s">
        <v>32</v>
      </c>
      <c r="B33" s="34"/>
      <c r="C33" s="34"/>
      <c r="D33" s="35"/>
      <c r="E33" s="35"/>
      <c r="F33" s="35"/>
      <c r="G33" s="35"/>
      <c r="H33" s="36" t="str">
        <f t="shared" si="0"/>
        <v/>
      </c>
      <c r="I33" s="36" t="str">
        <f t="shared" si="1"/>
        <v/>
      </c>
      <c r="J33" s="37" t="str">
        <f t="shared" si="2"/>
        <v/>
      </c>
      <c r="K33" s="36" t="str">
        <f t="shared" si="3"/>
        <v/>
      </c>
      <c r="L33" s="36" t="str">
        <f t="shared" si="3"/>
        <v/>
      </c>
      <c r="M33" s="36" t="str">
        <f t="shared" si="3"/>
        <v/>
      </c>
      <c r="N33" s="36" t="str">
        <f t="shared" si="3"/>
        <v/>
      </c>
      <c r="O33" s="38"/>
      <c r="P33" s="92" t="s">
        <v>49</v>
      </c>
      <c r="Q33" s="93">
        <v>0.5</v>
      </c>
      <c r="R33" s="93">
        <v>2.2000000000000002</v>
      </c>
      <c r="S33" s="93">
        <v>0.5</v>
      </c>
      <c r="T33" s="93">
        <v>2.2000000000000002</v>
      </c>
      <c r="U33" s="93">
        <v>0.5</v>
      </c>
      <c r="V33" s="93">
        <v>2.2000000000000002</v>
      </c>
      <c r="W33" s="94">
        <f t="shared" si="4"/>
        <v>4.4000000000000004</v>
      </c>
      <c r="X33" s="94">
        <f t="shared" si="5"/>
        <v>4.4000000000000004</v>
      </c>
      <c r="Y33" s="95">
        <f t="shared" si="6"/>
        <v>4.4000000000000004</v>
      </c>
      <c r="Z33" s="194">
        <f t="shared" si="7"/>
        <v>0</v>
      </c>
      <c r="AA33" s="194">
        <f t="shared" si="7"/>
        <v>0</v>
      </c>
      <c r="AB33" s="194">
        <f t="shared" si="7"/>
        <v>0</v>
      </c>
      <c r="AC33" s="194">
        <f t="shared" si="7"/>
        <v>0</v>
      </c>
      <c r="AD33" s="38"/>
      <c r="AE33" s="92" t="s">
        <v>41</v>
      </c>
      <c r="AF33" s="93">
        <v>1.27</v>
      </c>
      <c r="AG33" s="93">
        <v>6.83</v>
      </c>
      <c r="AH33" s="93">
        <v>1.19</v>
      </c>
      <c r="AI33" s="93">
        <v>5.69</v>
      </c>
      <c r="AJ33" s="93">
        <v>0.78</v>
      </c>
      <c r="AK33" s="93">
        <v>4.2</v>
      </c>
      <c r="AL33" s="94">
        <f t="shared" si="8"/>
        <v>5.377952755905512</v>
      </c>
      <c r="AM33" s="94">
        <f t="shared" si="9"/>
        <v>4.7815126050420176</v>
      </c>
      <c r="AN33" s="95">
        <f t="shared" si="10"/>
        <v>5.384615384615385</v>
      </c>
      <c r="AO33" s="194">
        <f t="shared" si="11"/>
        <v>-6.2992125984252025</v>
      </c>
      <c r="AP33" s="194">
        <f t="shared" si="11"/>
        <v>-16.691068814055633</v>
      </c>
      <c r="AQ33" s="194">
        <f t="shared" si="11"/>
        <v>-34.453781512605033</v>
      </c>
      <c r="AR33" s="194">
        <f t="shared" si="11"/>
        <v>-26.18629173989455</v>
      </c>
      <c r="AS33" s="38"/>
      <c r="AT33" s="92" t="s">
        <v>35</v>
      </c>
      <c r="AU33" s="93">
        <v>0.749</v>
      </c>
      <c r="AV33" s="93">
        <v>3.9980000000000002</v>
      </c>
      <c r="AW33" s="93">
        <v>0.77500000000000002</v>
      </c>
      <c r="AX33" s="93">
        <v>4.173</v>
      </c>
      <c r="AY33" s="93">
        <v>0.78200000000000003</v>
      </c>
      <c r="AZ33" s="93">
        <v>4.2300000000000004</v>
      </c>
      <c r="BA33" s="94">
        <f t="shared" si="40"/>
        <v>5.3377837116154874</v>
      </c>
      <c r="BB33" s="94">
        <f t="shared" si="13"/>
        <v>5.3845161290322583</v>
      </c>
      <c r="BC33" s="95">
        <f t="shared" si="14"/>
        <v>5.4092071611253196</v>
      </c>
      <c r="BD33" s="194">
        <f t="shared" si="15"/>
        <v>3.4712950600801094</v>
      </c>
      <c r="BE33" s="194">
        <f t="shared" si="15"/>
        <v>4.3771885942971442</v>
      </c>
      <c r="BF33" s="194">
        <f t="shared" si="15"/>
        <v>0.90322580645161366</v>
      </c>
      <c r="BG33" s="194">
        <f t="shared" si="15"/>
        <v>1.3659237958303472</v>
      </c>
      <c r="BH33" s="38"/>
      <c r="BI33" s="92" t="s">
        <v>41</v>
      </c>
      <c r="BJ33" s="93">
        <v>3.74</v>
      </c>
      <c r="BK33" s="93">
        <v>12.28</v>
      </c>
      <c r="BL33" s="93">
        <v>4.0199999999999996</v>
      </c>
      <c r="BM33" s="93">
        <v>12.88</v>
      </c>
      <c r="BN33" s="93">
        <v>3.95</v>
      </c>
      <c r="BO33" s="93">
        <v>12.27</v>
      </c>
      <c r="BP33" s="94">
        <f t="shared" si="16"/>
        <v>3.2834224598930479</v>
      </c>
      <c r="BQ33" s="94">
        <f t="shared" si="17"/>
        <v>3.2039800995024881</v>
      </c>
      <c r="BR33" s="95">
        <f t="shared" si="18"/>
        <v>3.1063291139240503</v>
      </c>
      <c r="BS33" s="194">
        <f t="shared" si="19"/>
        <v>7.4866310160427636</v>
      </c>
      <c r="BT33" s="194">
        <f t="shared" si="19"/>
        <v>4.8859934853420315</v>
      </c>
      <c r="BU33" s="194">
        <f t="shared" si="19"/>
        <v>-1.7412935323382936</v>
      </c>
      <c r="BV33" s="194">
        <f t="shared" si="19"/>
        <v>-4.7360248447205056</v>
      </c>
      <c r="BW33" s="38"/>
      <c r="BX33" s="33" t="s">
        <v>38</v>
      </c>
      <c r="BY33" s="34"/>
      <c r="BZ33" s="34"/>
      <c r="CA33" s="35"/>
      <c r="CB33" s="35"/>
      <c r="CC33" s="35"/>
      <c r="CD33" s="35"/>
      <c r="CE33" s="36" t="str">
        <f t="shared" si="20"/>
        <v/>
      </c>
      <c r="CF33" s="36" t="str">
        <f t="shared" si="21"/>
        <v/>
      </c>
      <c r="CG33" s="37" t="str">
        <f t="shared" si="22"/>
        <v/>
      </c>
      <c r="CH33" s="36" t="str">
        <f t="shared" si="23"/>
        <v/>
      </c>
      <c r="CI33" s="36" t="str">
        <f t="shared" si="23"/>
        <v/>
      </c>
      <c r="CJ33" s="36" t="str">
        <f t="shared" si="23"/>
        <v/>
      </c>
      <c r="CK33" s="36" t="str">
        <f t="shared" si="23"/>
        <v/>
      </c>
      <c r="CL33" s="38"/>
      <c r="CM33" s="33" t="s">
        <v>48</v>
      </c>
      <c r="CN33" s="34"/>
      <c r="CO33" s="34"/>
      <c r="CP33" s="35"/>
      <c r="CQ33" s="35"/>
      <c r="CR33" s="35"/>
      <c r="CS33" s="35"/>
      <c r="CT33" s="36" t="str">
        <f t="shared" si="24"/>
        <v/>
      </c>
      <c r="CU33" s="36" t="str">
        <f t="shared" si="25"/>
        <v/>
      </c>
      <c r="CV33" s="37" t="str">
        <f t="shared" si="26"/>
        <v/>
      </c>
      <c r="CW33" s="36" t="str">
        <f t="shared" si="41"/>
        <v/>
      </c>
      <c r="CX33" s="36" t="str">
        <f t="shared" si="41"/>
        <v/>
      </c>
      <c r="CY33" s="36" t="str">
        <f t="shared" si="41"/>
        <v/>
      </c>
      <c r="CZ33" s="36" t="str">
        <f t="shared" si="41"/>
        <v/>
      </c>
      <c r="DA33" s="38"/>
      <c r="DB33" s="42" t="s">
        <v>45</v>
      </c>
      <c r="DC33" s="39">
        <v>4.5999999999999996</v>
      </c>
      <c r="DD33" s="39">
        <v>40</v>
      </c>
      <c r="DE33" s="40"/>
      <c r="DF33" s="40"/>
      <c r="DG33" s="40"/>
      <c r="DH33" s="40"/>
      <c r="DI33" s="36">
        <f t="shared" si="28"/>
        <v>8.6956521739130448</v>
      </c>
      <c r="DJ33" s="36" t="str">
        <f t="shared" si="29"/>
        <v/>
      </c>
      <c r="DK33" s="37" t="str">
        <f t="shared" si="30"/>
        <v/>
      </c>
      <c r="DL33" s="36"/>
      <c r="DM33" s="36"/>
      <c r="DN33" s="36" t="str">
        <f t="shared" si="31"/>
        <v/>
      </c>
      <c r="DO33" s="36" t="str">
        <f t="shared" si="31"/>
        <v/>
      </c>
      <c r="DP33" s="38"/>
      <c r="DQ33" s="43" t="s">
        <v>28</v>
      </c>
      <c r="DR33" s="34"/>
      <c r="DS33" s="34"/>
      <c r="DT33" s="35"/>
      <c r="DU33" s="35"/>
      <c r="DV33" s="35"/>
      <c r="DW33" s="35"/>
      <c r="DX33" s="36" t="str">
        <f t="shared" si="32"/>
        <v/>
      </c>
      <c r="DY33" s="36" t="str">
        <f t="shared" si="33"/>
        <v/>
      </c>
      <c r="DZ33" s="37" t="str">
        <f t="shared" si="34"/>
        <v/>
      </c>
      <c r="EA33" s="36" t="str">
        <f t="shared" si="35"/>
        <v/>
      </c>
      <c r="EB33" s="36" t="str">
        <f t="shared" si="35"/>
        <v/>
      </c>
      <c r="EC33" s="36" t="str">
        <f t="shared" si="35"/>
        <v/>
      </c>
      <c r="ED33" s="36" t="str">
        <f t="shared" si="35"/>
        <v/>
      </c>
      <c r="EE33" s="38"/>
      <c r="EF33" s="96" t="s">
        <v>25</v>
      </c>
      <c r="EG33" s="93">
        <f>1.315</f>
        <v>1.3149999999999999</v>
      </c>
      <c r="EH33" s="93">
        <f>4.872+3.629</f>
        <v>8.5009999999999994</v>
      </c>
      <c r="EI33" s="93">
        <v>1.5</v>
      </c>
      <c r="EJ33" s="93">
        <v>6</v>
      </c>
      <c r="EK33" s="93">
        <v>2.72</v>
      </c>
      <c r="EL33" s="93">
        <v>20</v>
      </c>
      <c r="EM33" s="94">
        <f t="shared" si="36"/>
        <v>6.4646387832699617</v>
      </c>
      <c r="EN33" s="94">
        <f t="shared" si="37"/>
        <v>4</v>
      </c>
      <c r="EO33" s="95">
        <f t="shared" si="38"/>
        <v>7.3529411764705879</v>
      </c>
      <c r="EP33" s="194">
        <f t="shared" si="39"/>
        <v>14.068441064638787</v>
      </c>
      <c r="EQ33" s="194">
        <f t="shared" si="39"/>
        <v>-29.420068227267375</v>
      </c>
      <c r="ER33" s="129">
        <f t="shared" si="39"/>
        <v>81.333333333333343</v>
      </c>
      <c r="ES33" s="129">
        <f t="shared" si="39"/>
        <v>233.33333333333334</v>
      </c>
      <c r="ET33" s="38"/>
    </row>
    <row r="34" spans="1:150">
      <c r="A34" s="33" t="s">
        <v>36</v>
      </c>
      <c r="B34" s="34"/>
      <c r="C34" s="34"/>
      <c r="D34" s="35"/>
      <c r="E34" s="35"/>
      <c r="F34" s="35"/>
      <c r="G34" s="35"/>
      <c r="H34" s="36" t="str">
        <f t="shared" si="0"/>
        <v/>
      </c>
      <c r="I34" s="36" t="str">
        <f t="shared" si="1"/>
        <v/>
      </c>
      <c r="J34" s="37" t="str">
        <f t="shared" si="2"/>
        <v/>
      </c>
      <c r="K34" s="36" t="str">
        <f t="shared" si="3"/>
        <v/>
      </c>
      <c r="L34" s="36" t="str">
        <f t="shared" si="3"/>
        <v/>
      </c>
      <c r="M34" s="36" t="str">
        <f t="shared" si="3"/>
        <v/>
      </c>
      <c r="N34" s="36" t="str">
        <f t="shared" si="3"/>
        <v/>
      </c>
      <c r="O34" s="38"/>
      <c r="P34" s="92" t="s">
        <v>41</v>
      </c>
      <c r="Q34" s="93">
        <v>5.3</v>
      </c>
      <c r="R34" s="93">
        <v>26.57</v>
      </c>
      <c r="S34" s="93">
        <v>5.55</v>
      </c>
      <c r="T34" s="93">
        <v>28.38</v>
      </c>
      <c r="U34" s="93">
        <v>5.54</v>
      </c>
      <c r="V34" s="93">
        <v>23.22</v>
      </c>
      <c r="W34" s="94">
        <f t="shared" si="4"/>
        <v>5.0132075471698112</v>
      </c>
      <c r="X34" s="94">
        <f t="shared" si="5"/>
        <v>5.1135135135135137</v>
      </c>
      <c r="Y34" s="95">
        <f t="shared" si="6"/>
        <v>4.1913357400722022</v>
      </c>
      <c r="Z34" s="194">
        <f t="shared" si="7"/>
        <v>4.716981132075472</v>
      </c>
      <c r="AA34" s="194">
        <f t="shared" si="7"/>
        <v>6.8121942039894563</v>
      </c>
      <c r="AB34" s="194">
        <f t="shared" si="7"/>
        <v>-0.18018018018017634</v>
      </c>
      <c r="AC34" s="194">
        <f t="shared" si="7"/>
        <v>-18.181818181818183</v>
      </c>
      <c r="AD34" s="38"/>
      <c r="AE34" s="33" t="s">
        <v>49</v>
      </c>
      <c r="AF34" s="34"/>
      <c r="AG34" s="34"/>
      <c r="AH34" s="35"/>
      <c r="AI34" s="35"/>
      <c r="AJ34" s="35"/>
      <c r="AK34" s="35"/>
      <c r="AL34" s="36" t="str">
        <f t="shared" si="8"/>
        <v/>
      </c>
      <c r="AM34" s="36" t="str">
        <f t="shared" si="9"/>
        <v/>
      </c>
      <c r="AN34" s="37" t="str">
        <f t="shared" si="10"/>
        <v/>
      </c>
      <c r="AO34" s="36" t="str">
        <f t="shared" si="11"/>
        <v/>
      </c>
      <c r="AP34" s="36" t="str">
        <f t="shared" si="11"/>
        <v/>
      </c>
      <c r="AQ34" s="36" t="str">
        <f t="shared" si="11"/>
        <v/>
      </c>
      <c r="AR34" s="36" t="str">
        <f t="shared" si="11"/>
        <v/>
      </c>
      <c r="AS34" s="38"/>
      <c r="AT34" s="92" t="s">
        <v>41</v>
      </c>
      <c r="AU34" s="93">
        <v>9</v>
      </c>
      <c r="AV34" s="93">
        <v>32.61</v>
      </c>
      <c r="AW34" s="93">
        <v>9.42</v>
      </c>
      <c r="AX34" s="93">
        <v>36.61</v>
      </c>
      <c r="AY34" s="93">
        <v>10.130000000000001</v>
      </c>
      <c r="AZ34" s="93">
        <v>39.799999999999997</v>
      </c>
      <c r="BA34" s="94">
        <f t="shared" si="40"/>
        <v>3.6233333333333331</v>
      </c>
      <c r="BB34" s="94">
        <f t="shared" si="13"/>
        <v>3.8864118895966029</v>
      </c>
      <c r="BC34" s="95">
        <f t="shared" si="14"/>
        <v>3.9289239881539975</v>
      </c>
      <c r="BD34" s="194">
        <f t="shared" si="15"/>
        <v>4.6666666666666661</v>
      </c>
      <c r="BE34" s="194">
        <f t="shared" si="15"/>
        <v>12.266176019625883</v>
      </c>
      <c r="BF34" s="194">
        <f t="shared" si="15"/>
        <v>7.5371549893842982</v>
      </c>
      <c r="BG34" s="194">
        <f t="shared" si="15"/>
        <v>8.7134662660475222</v>
      </c>
      <c r="BH34" s="38"/>
      <c r="BI34" s="42" t="s">
        <v>45</v>
      </c>
      <c r="BJ34" s="34"/>
      <c r="BK34" s="34"/>
      <c r="BL34" s="35"/>
      <c r="BM34" s="35"/>
      <c r="BN34" s="35"/>
      <c r="BO34" s="35"/>
      <c r="BP34" s="36" t="str">
        <f t="shared" si="16"/>
        <v/>
      </c>
      <c r="BQ34" s="36" t="str">
        <f t="shared" si="17"/>
        <v/>
      </c>
      <c r="BR34" s="37" t="str">
        <f t="shared" si="18"/>
        <v/>
      </c>
      <c r="BS34" s="36" t="str">
        <f t="shared" si="19"/>
        <v/>
      </c>
      <c r="BT34" s="36" t="str">
        <f t="shared" si="19"/>
        <v/>
      </c>
      <c r="BU34" s="36" t="str">
        <f t="shared" si="19"/>
        <v/>
      </c>
      <c r="BV34" s="36" t="str">
        <f t="shared" si="19"/>
        <v/>
      </c>
      <c r="BW34" s="38"/>
      <c r="BX34" s="42" t="s">
        <v>45</v>
      </c>
      <c r="BY34" s="39"/>
      <c r="BZ34" s="39"/>
      <c r="CA34" s="40"/>
      <c r="CB34" s="40"/>
      <c r="CC34" s="40"/>
      <c r="CD34" s="40"/>
      <c r="CE34" s="36" t="str">
        <f t="shared" si="20"/>
        <v/>
      </c>
      <c r="CF34" s="36" t="str">
        <f t="shared" si="21"/>
        <v/>
      </c>
      <c r="CG34" s="37" t="str">
        <f t="shared" si="22"/>
        <v/>
      </c>
      <c r="CH34" s="36" t="str">
        <f t="shared" si="23"/>
        <v/>
      </c>
      <c r="CI34" s="36" t="str">
        <f t="shared" si="23"/>
        <v/>
      </c>
      <c r="CJ34" s="36" t="str">
        <f t="shared" si="23"/>
        <v/>
      </c>
      <c r="CK34" s="36" t="str">
        <f t="shared" si="23"/>
        <v/>
      </c>
      <c r="CL34" s="38"/>
      <c r="CM34" s="33" t="s">
        <v>32</v>
      </c>
      <c r="CN34" s="34"/>
      <c r="CO34" s="34"/>
      <c r="CP34" s="35"/>
      <c r="CQ34" s="35"/>
      <c r="CR34" s="35"/>
      <c r="CS34" s="35"/>
      <c r="CT34" s="36" t="str">
        <f t="shared" si="24"/>
        <v/>
      </c>
      <c r="CU34" s="36" t="str">
        <f t="shared" si="25"/>
        <v/>
      </c>
      <c r="CV34" s="37" t="str">
        <f t="shared" si="26"/>
        <v/>
      </c>
      <c r="CW34" s="36" t="str">
        <f t="shared" si="41"/>
        <v/>
      </c>
      <c r="CX34" s="36" t="str">
        <f t="shared" si="41"/>
        <v/>
      </c>
      <c r="CY34" s="36" t="str">
        <f t="shared" si="41"/>
        <v/>
      </c>
      <c r="CZ34" s="36" t="str">
        <f t="shared" si="41"/>
        <v/>
      </c>
      <c r="DA34" s="38"/>
      <c r="DB34" s="33" t="s">
        <v>49</v>
      </c>
      <c r="DC34" s="39"/>
      <c r="DD34" s="39"/>
      <c r="DE34" s="40"/>
      <c r="DF34" s="40"/>
      <c r="DG34" s="40"/>
      <c r="DH34" s="40"/>
      <c r="DI34" s="36" t="str">
        <f t="shared" si="28"/>
        <v/>
      </c>
      <c r="DJ34" s="36" t="str">
        <f t="shared" si="29"/>
        <v/>
      </c>
      <c r="DK34" s="37" t="str">
        <f t="shared" si="30"/>
        <v/>
      </c>
      <c r="DL34" s="36" t="str">
        <f t="shared" si="31"/>
        <v/>
      </c>
      <c r="DM34" s="36" t="str">
        <f t="shared" si="31"/>
        <v/>
      </c>
      <c r="DN34" s="36" t="str">
        <f t="shared" si="31"/>
        <v/>
      </c>
      <c r="DO34" s="36" t="str">
        <f t="shared" si="31"/>
        <v/>
      </c>
      <c r="DP34" s="38"/>
      <c r="DQ34" s="33" t="s">
        <v>41</v>
      </c>
      <c r="DR34" s="34"/>
      <c r="DS34" s="34"/>
      <c r="DT34" s="35"/>
      <c r="DU34" s="35"/>
      <c r="DV34" s="35"/>
      <c r="DW34" s="35"/>
      <c r="DX34" s="36" t="str">
        <f t="shared" si="32"/>
        <v/>
      </c>
      <c r="DY34" s="36" t="str">
        <f t="shared" si="33"/>
        <v/>
      </c>
      <c r="DZ34" s="37" t="str">
        <f t="shared" si="34"/>
        <v/>
      </c>
      <c r="EA34" s="36" t="str">
        <f t="shared" si="35"/>
        <v/>
      </c>
      <c r="EB34" s="36" t="str">
        <f t="shared" si="35"/>
        <v/>
      </c>
      <c r="EC34" s="36" t="str">
        <f t="shared" si="35"/>
        <v/>
      </c>
      <c r="ED34" s="36" t="str">
        <f t="shared" si="35"/>
        <v/>
      </c>
      <c r="EE34" s="38"/>
      <c r="EF34" s="92" t="s">
        <v>38</v>
      </c>
      <c r="EG34" s="93">
        <v>0.13</v>
      </c>
      <c r="EH34" s="93">
        <v>1.1499999999999999</v>
      </c>
      <c r="EI34" s="93">
        <v>0.13500000000000001</v>
      </c>
      <c r="EJ34" s="93">
        <v>1.22</v>
      </c>
      <c r="EK34" s="93">
        <v>0.13</v>
      </c>
      <c r="EL34" s="93">
        <v>0.7</v>
      </c>
      <c r="EM34" s="94">
        <f t="shared" si="36"/>
        <v>8.8461538461538449</v>
      </c>
      <c r="EN34" s="94">
        <f t="shared" si="37"/>
        <v>9.0370370370370363</v>
      </c>
      <c r="EO34" s="95">
        <f t="shared" si="38"/>
        <v>5.3846153846153841</v>
      </c>
      <c r="EP34" s="194">
        <f t="shared" si="39"/>
        <v>3.8461538461538494</v>
      </c>
      <c r="EQ34" s="194">
        <f t="shared" si="39"/>
        <v>6.0869565217391362</v>
      </c>
      <c r="ER34" s="194">
        <f t="shared" si="39"/>
        <v>-3.7037037037037068</v>
      </c>
      <c r="ES34" s="194">
        <f t="shared" si="39"/>
        <v>-42.622950819672134</v>
      </c>
      <c r="ET34" s="38"/>
    </row>
    <row r="35" spans="1:150">
      <c r="A35" s="33" t="s">
        <v>53</v>
      </c>
      <c r="B35" s="34"/>
      <c r="C35" s="34"/>
      <c r="D35" s="35"/>
      <c r="E35" s="35"/>
      <c r="F35" s="35"/>
      <c r="G35" s="35"/>
      <c r="H35" s="36" t="str">
        <f t="shared" si="0"/>
        <v/>
      </c>
      <c r="I35" s="36" t="str">
        <f t="shared" si="1"/>
        <v/>
      </c>
      <c r="J35" s="37" t="str">
        <f t="shared" si="2"/>
        <v/>
      </c>
      <c r="K35" s="36" t="str">
        <f t="shared" si="3"/>
        <v/>
      </c>
      <c r="L35" s="36" t="str">
        <f t="shared" si="3"/>
        <v/>
      </c>
      <c r="M35" s="36" t="str">
        <f t="shared" si="3"/>
        <v/>
      </c>
      <c r="N35" s="36" t="str">
        <f t="shared" si="3"/>
        <v/>
      </c>
      <c r="O35" s="38"/>
      <c r="P35" s="92" t="s">
        <v>54</v>
      </c>
      <c r="Q35" s="93">
        <v>0.02</v>
      </c>
      <c r="R35" s="93">
        <v>2.4E-2</v>
      </c>
      <c r="S35" s="93">
        <v>0.02</v>
      </c>
      <c r="T35" s="93">
        <v>2.8000000000000001E-2</v>
      </c>
      <c r="U35" s="93">
        <v>0.02</v>
      </c>
      <c r="V35" s="93">
        <v>2.8000000000000001E-2</v>
      </c>
      <c r="W35" s="94">
        <f t="shared" si="4"/>
        <v>1.2</v>
      </c>
      <c r="X35" s="94">
        <f t="shared" si="5"/>
        <v>1.4</v>
      </c>
      <c r="Y35" s="95">
        <f t="shared" si="6"/>
        <v>1.4</v>
      </c>
      <c r="Z35" s="194">
        <f t="shared" si="7"/>
        <v>0</v>
      </c>
      <c r="AA35" s="194">
        <f t="shared" si="7"/>
        <v>16.666666666666664</v>
      </c>
      <c r="AB35" s="194">
        <f t="shared" si="7"/>
        <v>0</v>
      </c>
      <c r="AC35" s="194">
        <f t="shared" si="7"/>
        <v>0</v>
      </c>
      <c r="AD35" s="38"/>
      <c r="AE35" s="33" t="s">
        <v>50</v>
      </c>
      <c r="AF35" s="34"/>
      <c r="AG35" s="34"/>
      <c r="AH35" s="35"/>
      <c r="AI35" s="35"/>
      <c r="AJ35" s="35"/>
      <c r="AK35" s="35"/>
      <c r="AL35" s="36" t="str">
        <f t="shared" si="8"/>
        <v/>
      </c>
      <c r="AM35" s="36" t="str">
        <f t="shared" si="9"/>
        <v/>
      </c>
      <c r="AN35" s="37" t="str">
        <f t="shared" si="10"/>
        <v/>
      </c>
      <c r="AO35" s="36" t="str">
        <f t="shared" si="11"/>
        <v/>
      </c>
      <c r="AP35" s="36" t="str">
        <f t="shared" si="11"/>
        <v/>
      </c>
      <c r="AQ35" s="36" t="str">
        <f t="shared" si="11"/>
        <v/>
      </c>
      <c r="AR35" s="36" t="str">
        <f t="shared" si="11"/>
        <v/>
      </c>
      <c r="AS35" s="38"/>
      <c r="AT35" s="33" t="s">
        <v>49</v>
      </c>
      <c r="AU35" s="34"/>
      <c r="AV35" s="34"/>
      <c r="AW35" s="35"/>
      <c r="AX35" s="35"/>
      <c r="AY35" s="35"/>
      <c r="AZ35" s="35"/>
      <c r="BA35" s="36" t="str">
        <f t="shared" si="40"/>
        <v/>
      </c>
      <c r="BB35" s="36" t="str">
        <f t="shared" si="13"/>
        <v/>
      </c>
      <c r="BC35" s="37" t="str">
        <f t="shared" si="14"/>
        <v/>
      </c>
      <c r="BD35" s="36" t="str">
        <f t="shared" si="15"/>
        <v/>
      </c>
      <c r="BE35" s="36" t="str">
        <f t="shared" si="15"/>
        <v/>
      </c>
      <c r="BF35" s="36" t="str">
        <f t="shared" si="15"/>
        <v/>
      </c>
      <c r="BG35" s="36" t="str">
        <f t="shared" si="15"/>
        <v/>
      </c>
      <c r="BH35" s="38"/>
      <c r="BI35" s="33" t="s">
        <v>49</v>
      </c>
      <c r="BJ35" s="34"/>
      <c r="BK35" s="34"/>
      <c r="BL35" s="35"/>
      <c r="BM35" s="35"/>
      <c r="BN35" s="35"/>
      <c r="BO35" s="35"/>
      <c r="BP35" s="36" t="str">
        <f t="shared" si="16"/>
        <v/>
      </c>
      <c r="BQ35" s="36" t="str">
        <f t="shared" si="17"/>
        <v/>
      </c>
      <c r="BR35" s="37" t="str">
        <f t="shared" si="18"/>
        <v/>
      </c>
      <c r="BS35" s="36" t="str">
        <f t="shared" si="19"/>
        <v/>
      </c>
      <c r="BT35" s="36" t="str">
        <f t="shared" si="19"/>
        <v/>
      </c>
      <c r="BU35" s="36" t="str">
        <f t="shared" si="19"/>
        <v/>
      </c>
      <c r="BV35" s="36" t="str">
        <f t="shared" si="19"/>
        <v/>
      </c>
      <c r="BW35" s="38"/>
      <c r="BX35" s="33" t="s">
        <v>49</v>
      </c>
      <c r="BY35" s="39"/>
      <c r="BZ35" s="39"/>
      <c r="CA35" s="40"/>
      <c r="CB35" s="40"/>
      <c r="CC35" s="40"/>
      <c r="CD35" s="40"/>
      <c r="CE35" s="36" t="str">
        <f t="shared" si="20"/>
        <v/>
      </c>
      <c r="CF35" s="36" t="str">
        <f t="shared" si="21"/>
        <v/>
      </c>
      <c r="CG35" s="37" t="str">
        <f t="shared" si="22"/>
        <v/>
      </c>
      <c r="CH35" s="36" t="str">
        <f t="shared" si="23"/>
        <v/>
      </c>
      <c r="CI35" s="36" t="str">
        <f t="shared" si="23"/>
        <v/>
      </c>
      <c r="CJ35" s="36" t="str">
        <f t="shared" si="23"/>
        <v/>
      </c>
      <c r="CK35" s="36" t="str">
        <f t="shared" si="23"/>
        <v/>
      </c>
      <c r="CL35" s="38"/>
      <c r="CM35" s="33" t="s">
        <v>53</v>
      </c>
      <c r="CN35" s="34"/>
      <c r="CO35" s="34"/>
      <c r="CP35" s="35"/>
      <c r="CQ35" s="35"/>
      <c r="CR35" s="35"/>
      <c r="CS35" s="35"/>
      <c r="CT35" s="36" t="str">
        <f t="shared" si="24"/>
        <v/>
      </c>
      <c r="CU35" s="36" t="str">
        <f t="shared" si="25"/>
        <v/>
      </c>
      <c r="CV35" s="37" t="str">
        <f t="shared" si="26"/>
        <v/>
      </c>
      <c r="CW35" s="36" t="str">
        <f t="shared" si="41"/>
        <v/>
      </c>
      <c r="CX35" s="36" t="str">
        <f t="shared" si="41"/>
        <v/>
      </c>
      <c r="CY35" s="36" t="str">
        <f t="shared" si="41"/>
        <v/>
      </c>
      <c r="CZ35" s="36" t="str">
        <f t="shared" si="41"/>
        <v/>
      </c>
      <c r="DA35" s="38"/>
      <c r="DB35" s="33" t="s">
        <v>50</v>
      </c>
      <c r="DC35" s="39"/>
      <c r="DD35" s="39"/>
      <c r="DE35" s="40"/>
      <c r="DF35" s="40"/>
      <c r="DG35" s="40"/>
      <c r="DH35" s="40"/>
      <c r="DI35" s="36" t="str">
        <f t="shared" si="28"/>
        <v/>
      </c>
      <c r="DJ35" s="36" t="str">
        <f t="shared" si="29"/>
        <v/>
      </c>
      <c r="DK35" s="37" t="str">
        <f t="shared" si="30"/>
        <v/>
      </c>
      <c r="DL35" s="36" t="str">
        <f t="shared" si="31"/>
        <v/>
      </c>
      <c r="DM35" s="36" t="str">
        <f t="shared" si="31"/>
        <v/>
      </c>
      <c r="DN35" s="36" t="str">
        <f t="shared" si="31"/>
        <v/>
      </c>
      <c r="DO35" s="36" t="str">
        <f t="shared" si="31"/>
        <v/>
      </c>
      <c r="DP35" s="38"/>
      <c r="DQ35" s="33" t="s">
        <v>35</v>
      </c>
      <c r="DR35" s="34"/>
      <c r="DS35" s="34"/>
      <c r="DT35" s="35"/>
      <c r="DU35" s="35"/>
      <c r="DV35" s="35"/>
      <c r="DW35" s="35"/>
      <c r="DX35" s="36" t="str">
        <f t="shared" si="32"/>
        <v/>
      </c>
      <c r="DY35" s="36" t="str">
        <f t="shared" si="33"/>
        <v/>
      </c>
      <c r="DZ35" s="37" t="str">
        <f t="shared" si="34"/>
        <v/>
      </c>
      <c r="EA35" s="36" t="str">
        <f t="shared" si="35"/>
        <v/>
      </c>
      <c r="EB35" s="36" t="str">
        <f t="shared" si="35"/>
        <v/>
      </c>
      <c r="EC35" s="36" t="str">
        <f t="shared" si="35"/>
        <v/>
      </c>
      <c r="ED35" s="36" t="str">
        <f t="shared" si="35"/>
        <v/>
      </c>
      <c r="EE35" s="38"/>
      <c r="EF35" s="92" t="s">
        <v>41</v>
      </c>
      <c r="EG35" s="93">
        <v>17.649999999999999</v>
      </c>
      <c r="EH35" s="93">
        <v>67.97</v>
      </c>
      <c r="EI35" s="93">
        <v>15.51</v>
      </c>
      <c r="EJ35" s="93">
        <v>73.569999999999993</v>
      </c>
      <c r="EK35" s="93">
        <v>17.149999999999999</v>
      </c>
      <c r="EL35" s="93">
        <v>81.75</v>
      </c>
      <c r="EM35" s="94">
        <f t="shared" si="36"/>
        <v>3.8509915014164307</v>
      </c>
      <c r="EN35" s="94">
        <f t="shared" si="37"/>
        <v>4.7433913604126365</v>
      </c>
      <c r="EO35" s="95">
        <f t="shared" si="38"/>
        <v>4.7667638483965016</v>
      </c>
      <c r="EP35" s="194">
        <f t="shared" si="39"/>
        <v>-12.124645892351268</v>
      </c>
      <c r="EQ35" s="194">
        <f t="shared" si="39"/>
        <v>8.2389289392378906</v>
      </c>
      <c r="ER35" s="194">
        <f t="shared" si="39"/>
        <v>10.573823339780779</v>
      </c>
      <c r="ES35" s="194">
        <f t="shared" si="39"/>
        <v>11.118662498300948</v>
      </c>
      <c r="ET35" s="38"/>
    </row>
    <row r="36" spans="1:150">
      <c r="A36" s="33" t="s">
        <v>21</v>
      </c>
      <c r="B36" s="34"/>
      <c r="C36" s="34"/>
      <c r="D36" s="35"/>
      <c r="E36" s="35"/>
      <c r="F36" s="35"/>
      <c r="G36" s="35"/>
      <c r="H36" s="36" t="str">
        <f t="shared" si="0"/>
        <v/>
      </c>
      <c r="I36" s="36" t="str">
        <f t="shared" si="1"/>
        <v/>
      </c>
      <c r="J36" s="37" t="str">
        <f t="shared" si="2"/>
        <v/>
      </c>
      <c r="K36" s="36" t="str">
        <f t="shared" si="3"/>
        <v/>
      </c>
      <c r="L36" s="36" t="str">
        <f t="shared" si="3"/>
        <v/>
      </c>
      <c r="M36" s="36" t="str">
        <f t="shared" si="3"/>
        <v/>
      </c>
      <c r="N36" s="36" t="str">
        <f t="shared" si="3"/>
        <v/>
      </c>
      <c r="O36" s="38"/>
      <c r="P36" s="43" t="s">
        <v>28</v>
      </c>
      <c r="Q36" s="34"/>
      <c r="R36" s="34"/>
      <c r="S36" s="35">
        <v>6.02</v>
      </c>
      <c r="T36" s="35">
        <v>63.87</v>
      </c>
      <c r="U36" s="35"/>
      <c r="V36" s="35"/>
      <c r="W36" s="36" t="str">
        <f t="shared" si="4"/>
        <v/>
      </c>
      <c r="X36" s="36">
        <f t="shared" si="5"/>
        <v>10.609634551495017</v>
      </c>
      <c r="Y36" s="37" t="str">
        <f t="shared" si="6"/>
        <v/>
      </c>
      <c r="Z36" s="36" t="str">
        <f t="shared" si="7"/>
        <v/>
      </c>
      <c r="AA36" s="36" t="str">
        <f t="shared" si="7"/>
        <v/>
      </c>
      <c r="AB36" s="36">
        <f t="shared" si="7"/>
        <v>-100</v>
      </c>
      <c r="AC36" s="36">
        <f t="shared" si="7"/>
        <v>-100</v>
      </c>
      <c r="AD36" s="38"/>
      <c r="AE36" s="33" t="s">
        <v>52</v>
      </c>
      <c r="AF36" s="34"/>
      <c r="AG36" s="34"/>
      <c r="AH36" s="35"/>
      <c r="AI36" s="35"/>
      <c r="AJ36" s="35"/>
      <c r="AK36" s="35"/>
      <c r="AL36" s="36" t="str">
        <f t="shared" si="8"/>
        <v/>
      </c>
      <c r="AM36" s="36" t="str">
        <f t="shared" si="9"/>
        <v/>
      </c>
      <c r="AN36" s="37" t="str">
        <f t="shared" si="10"/>
        <v/>
      </c>
      <c r="AO36" s="36" t="str">
        <f t="shared" si="11"/>
        <v/>
      </c>
      <c r="AP36" s="36" t="str">
        <f t="shared" si="11"/>
        <v/>
      </c>
      <c r="AQ36" s="36" t="str">
        <f t="shared" si="11"/>
        <v/>
      </c>
      <c r="AR36" s="36" t="str">
        <f t="shared" si="11"/>
        <v/>
      </c>
      <c r="AS36" s="38"/>
      <c r="AT36" s="33" t="s">
        <v>50</v>
      </c>
      <c r="AU36" s="34"/>
      <c r="AV36" s="34"/>
      <c r="AW36" s="35"/>
      <c r="AX36" s="35"/>
      <c r="AY36" s="35"/>
      <c r="AZ36" s="35"/>
      <c r="BA36" s="36" t="str">
        <f t="shared" si="40"/>
        <v/>
      </c>
      <c r="BB36" s="36" t="str">
        <f t="shared" si="13"/>
        <v/>
      </c>
      <c r="BC36" s="37" t="str">
        <f t="shared" si="14"/>
        <v/>
      </c>
      <c r="BD36" s="36" t="str">
        <f t="shared" si="15"/>
        <v/>
      </c>
      <c r="BE36" s="36" t="str">
        <f t="shared" si="15"/>
        <v/>
      </c>
      <c r="BF36" s="36" t="str">
        <f t="shared" si="15"/>
        <v/>
      </c>
      <c r="BG36" s="36" t="str">
        <f t="shared" si="15"/>
        <v/>
      </c>
      <c r="BH36" s="38"/>
      <c r="BI36" s="33" t="s">
        <v>50</v>
      </c>
      <c r="BJ36" s="34"/>
      <c r="BK36" s="34"/>
      <c r="BL36" s="35"/>
      <c r="BM36" s="35"/>
      <c r="BN36" s="35"/>
      <c r="BO36" s="35"/>
      <c r="BP36" s="36" t="str">
        <f t="shared" si="16"/>
        <v/>
      </c>
      <c r="BQ36" s="36" t="str">
        <f t="shared" si="17"/>
        <v/>
      </c>
      <c r="BR36" s="37" t="str">
        <f t="shared" si="18"/>
        <v/>
      </c>
      <c r="BS36" s="36" t="str">
        <f t="shared" si="19"/>
        <v/>
      </c>
      <c r="BT36" s="36" t="str">
        <f t="shared" si="19"/>
        <v/>
      </c>
      <c r="BU36" s="36" t="str">
        <f t="shared" si="19"/>
        <v/>
      </c>
      <c r="BV36" s="36" t="str">
        <f t="shared" si="19"/>
        <v/>
      </c>
      <c r="BW36" s="38"/>
      <c r="BX36" s="33" t="s">
        <v>50</v>
      </c>
      <c r="BY36" s="39"/>
      <c r="BZ36" s="39"/>
      <c r="CA36" s="40"/>
      <c r="CB36" s="40"/>
      <c r="CC36" s="40"/>
      <c r="CD36" s="40"/>
      <c r="CE36" s="36" t="str">
        <f t="shared" si="20"/>
        <v/>
      </c>
      <c r="CF36" s="36" t="str">
        <f t="shared" si="21"/>
        <v/>
      </c>
      <c r="CG36" s="37" t="str">
        <f t="shared" si="22"/>
        <v/>
      </c>
      <c r="CH36" s="36" t="str">
        <f t="shared" si="23"/>
        <v/>
      </c>
      <c r="CI36" s="36" t="str">
        <f t="shared" si="23"/>
        <v/>
      </c>
      <c r="CJ36" s="36" t="str">
        <f t="shared" si="23"/>
        <v/>
      </c>
      <c r="CK36" s="36" t="str">
        <f t="shared" si="23"/>
        <v/>
      </c>
      <c r="CL36" s="38"/>
      <c r="CM36" s="42" t="s">
        <v>46</v>
      </c>
      <c r="CN36" s="34"/>
      <c r="CO36" s="34"/>
      <c r="CP36" s="35"/>
      <c r="CQ36" s="35"/>
      <c r="CR36" s="35"/>
      <c r="CS36" s="35"/>
      <c r="CT36" s="36" t="str">
        <f t="shared" si="24"/>
        <v/>
      </c>
      <c r="CU36" s="36" t="str">
        <f t="shared" si="25"/>
        <v/>
      </c>
      <c r="CV36" s="37" t="str">
        <f t="shared" si="26"/>
        <v/>
      </c>
      <c r="CW36" s="36" t="str">
        <f t="shared" si="41"/>
        <v/>
      </c>
      <c r="CX36" s="36" t="str">
        <f t="shared" si="41"/>
        <v/>
      </c>
      <c r="CY36" s="36" t="str">
        <f t="shared" si="41"/>
        <v/>
      </c>
      <c r="CZ36" s="36" t="str">
        <f t="shared" si="41"/>
        <v/>
      </c>
      <c r="DA36" s="38"/>
      <c r="DB36" s="33" t="s">
        <v>48</v>
      </c>
      <c r="DC36" s="39"/>
      <c r="DD36" s="39"/>
      <c r="DE36" s="40"/>
      <c r="DF36" s="40"/>
      <c r="DG36" s="40"/>
      <c r="DH36" s="40"/>
      <c r="DI36" s="36" t="str">
        <f t="shared" si="28"/>
        <v/>
      </c>
      <c r="DJ36" s="36" t="str">
        <f t="shared" si="29"/>
        <v/>
      </c>
      <c r="DK36" s="37" t="str">
        <f t="shared" si="30"/>
        <v/>
      </c>
      <c r="DL36" s="36" t="str">
        <f t="shared" si="31"/>
        <v/>
      </c>
      <c r="DM36" s="36" t="str">
        <f t="shared" si="31"/>
        <v/>
      </c>
      <c r="DN36" s="36" t="str">
        <f t="shared" si="31"/>
        <v/>
      </c>
      <c r="DO36" s="36" t="str">
        <f t="shared" si="31"/>
        <v/>
      </c>
      <c r="DP36" s="38"/>
      <c r="DQ36" s="33" t="s">
        <v>37</v>
      </c>
      <c r="DR36" s="34"/>
      <c r="DS36" s="34"/>
      <c r="DT36" s="35"/>
      <c r="DU36" s="35"/>
      <c r="DV36" s="35"/>
      <c r="DW36" s="35"/>
      <c r="DX36" s="36" t="str">
        <f t="shared" si="32"/>
        <v/>
      </c>
      <c r="DY36" s="36" t="str">
        <f t="shared" si="33"/>
        <v/>
      </c>
      <c r="DZ36" s="37" t="str">
        <f t="shared" si="34"/>
        <v/>
      </c>
      <c r="EA36" s="36" t="str">
        <f t="shared" si="35"/>
        <v/>
      </c>
      <c r="EB36" s="36" t="str">
        <f t="shared" si="35"/>
        <v/>
      </c>
      <c r="EC36" s="36" t="str">
        <f t="shared" si="35"/>
        <v/>
      </c>
      <c r="ED36" s="36" t="str">
        <f t="shared" si="35"/>
        <v/>
      </c>
      <c r="EE36" s="38"/>
      <c r="EF36" s="92" t="s">
        <v>49</v>
      </c>
      <c r="EG36" s="93">
        <v>0.4</v>
      </c>
      <c r="EH36" s="93">
        <v>1.8</v>
      </c>
      <c r="EI36" s="93">
        <v>0.4</v>
      </c>
      <c r="EJ36" s="93">
        <v>1.8</v>
      </c>
      <c r="EK36" s="93">
        <v>0.4</v>
      </c>
      <c r="EL36" s="93">
        <v>1.8</v>
      </c>
      <c r="EM36" s="94">
        <f t="shared" si="36"/>
        <v>4.5</v>
      </c>
      <c r="EN36" s="94">
        <f t="shared" si="37"/>
        <v>4.5</v>
      </c>
      <c r="EO36" s="95">
        <f t="shared" si="38"/>
        <v>4.5</v>
      </c>
      <c r="EP36" s="194">
        <f t="shared" si="39"/>
        <v>0</v>
      </c>
      <c r="EQ36" s="194">
        <f t="shared" si="39"/>
        <v>0</v>
      </c>
      <c r="ER36" s="194">
        <f t="shared" si="39"/>
        <v>0</v>
      </c>
      <c r="ES36" s="194">
        <f t="shared" si="39"/>
        <v>0</v>
      </c>
      <c r="ET36" s="38"/>
    </row>
    <row r="37" spans="1:150">
      <c r="A37" s="43" t="s">
        <v>28</v>
      </c>
      <c r="B37" s="34"/>
      <c r="C37" s="34"/>
      <c r="D37" s="35"/>
      <c r="E37" s="35"/>
      <c r="F37" s="35"/>
      <c r="G37" s="35"/>
      <c r="H37" s="36" t="str">
        <f t="shared" si="0"/>
        <v/>
      </c>
      <c r="I37" s="36" t="str">
        <f t="shared" si="1"/>
        <v/>
      </c>
      <c r="J37" s="37" t="str">
        <f t="shared" si="2"/>
        <v/>
      </c>
      <c r="K37" s="36" t="str">
        <f t="shared" si="3"/>
        <v/>
      </c>
      <c r="L37" s="36" t="str">
        <f t="shared" si="3"/>
        <v/>
      </c>
      <c r="M37" s="36" t="str">
        <f t="shared" si="3"/>
        <v/>
      </c>
      <c r="N37" s="36" t="str">
        <f t="shared" si="3"/>
        <v/>
      </c>
      <c r="O37" s="38"/>
      <c r="P37" s="42" t="s">
        <v>45</v>
      </c>
      <c r="Q37" s="34"/>
      <c r="R37" s="34"/>
      <c r="S37" s="35"/>
      <c r="T37" s="35"/>
      <c r="U37" s="35"/>
      <c r="V37" s="35"/>
      <c r="W37" s="36" t="str">
        <f t="shared" si="4"/>
        <v/>
      </c>
      <c r="X37" s="36" t="str">
        <f t="shared" si="5"/>
        <v/>
      </c>
      <c r="Y37" s="37" t="str">
        <f t="shared" si="6"/>
        <v/>
      </c>
      <c r="Z37" s="36" t="str">
        <f t="shared" si="7"/>
        <v/>
      </c>
      <c r="AA37" s="36" t="str">
        <f t="shared" si="7"/>
        <v/>
      </c>
      <c r="AB37" s="36" t="str">
        <f t="shared" si="7"/>
        <v/>
      </c>
      <c r="AC37" s="36" t="str">
        <f t="shared" si="7"/>
        <v/>
      </c>
      <c r="AD37" s="38"/>
      <c r="AE37" s="33" t="s">
        <v>48</v>
      </c>
      <c r="AF37" s="34"/>
      <c r="AG37" s="34"/>
      <c r="AH37" s="35"/>
      <c r="AI37" s="35"/>
      <c r="AJ37" s="35"/>
      <c r="AK37" s="35"/>
      <c r="AL37" s="36" t="str">
        <f t="shared" si="8"/>
        <v/>
      </c>
      <c r="AM37" s="36" t="str">
        <f t="shared" si="9"/>
        <v/>
      </c>
      <c r="AN37" s="37" t="str">
        <f t="shared" si="10"/>
        <v/>
      </c>
      <c r="AO37" s="36" t="str">
        <f t="shared" si="11"/>
        <v/>
      </c>
      <c r="AP37" s="36" t="str">
        <f t="shared" si="11"/>
        <v/>
      </c>
      <c r="AQ37" s="36" t="str">
        <f t="shared" si="11"/>
        <v/>
      </c>
      <c r="AR37" s="36" t="str">
        <f t="shared" si="11"/>
        <v/>
      </c>
      <c r="AS37" s="38"/>
      <c r="AT37" s="33" t="s">
        <v>48</v>
      </c>
      <c r="AU37" s="34"/>
      <c r="AV37" s="34"/>
      <c r="AW37" s="35"/>
      <c r="AX37" s="35"/>
      <c r="AY37" s="35"/>
      <c r="AZ37" s="35"/>
      <c r="BA37" s="36" t="str">
        <f t="shared" si="40"/>
        <v/>
      </c>
      <c r="BB37" s="36" t="str">
        <f t="shared" si="13"/>
        <v/>
      </c>
      <c r="BC37" s="37" t="str">
        <f t="shared" si="14"/>
        <v/>
      </c>
      <c r="BD37" s="36" t="str">
        <f t="shared" si="15"/>
        <v/>
      </c>
      <c r="BE37" s="36" t="str">
        <f t="shared" si="15"/>
        <v/>
      </c>
      <c r="BF37" s="36" t="str">
        <f t="shared" si="15"/>
        <v/>
      </c>
      <c r="BG37" s="36" t="str">
        <f t="shared" si="15"/>
        <v/>
      </c>
      <c r="BH37" s="38"/>
      <c r="BI37" s="33" t="s">
        <v>48</v>
      </c>
      <c r="BJ37" s="34"/>
      <c r="BK37" s="34"/>
      <c r="BL37" s="35"/>
      <c r="BM37" s="35"/>
      <c r="BN37" s="35"/>
      <c r="BO37" s="35"/>
      <c r="BP37" s="36" t="str">
        <f t="shared" si="16"/>
        <v/>
      </c>
      <c r="BQ37" s="36" t="str">
        <f t="shared" si="17"/>
        <v/>
      </c>
      <c r="BR37" s="37" t="str">
        <f t="shared" si="18"/>
        <v/>
      </c>
      <c r="BS37" s="36" t="str">
        <f t="shared" si="19"/>
        <v/>
      </c>
      <c r="BT37" s="36" t="str">
        <f t="shared" si="19"/>
        <v/>
      </c>
      <c r="BU37" s="36" t="str">
        <f t="shared" si="19"/>
        <v/>
      </c>
      <c r="BV37" s="36" t="str">
        <f t="shared" si="19"/>
        <v/>
      </c>
      <c r="BW37" s="38"/>
      <c r="BX37" s="33" t="s">
        <v>48</v>
      </c>
      <c r="BY37" s="39"/>
      <c r="BZ37" s="39"/>
      <c r="CA37" s="40"/>
      <c r="CB37" s="40"/>
      <c r="CC37" s="40"/>
      <c r="CD37" s="40"/>
      <c r="CE37" s="36" t="str">
        <f t="shared" si="20"/>
        <v/>
      </c>
      <c r="CF37" s="36" t="str">
        <f t="shared" si="21"/>
        <v/>
      </c>
      <c r="CG37" s="37" t="str">
        <f t="shared" si="22"/>
        <v/>
      </c>
      <c r="CH37" s="36" t="str">
        <f t="shared" si="23"/>
        <v/>
      </c>
      <c r="CI37" s="36" t="str">
        <f t="shared" si="23"/>
        <v/>
      </c>
      <c r="CJ37" s="36" t="str">
        <f t="shared" si="23"/>
        <v/>
      </c>
      <c r="CK37" s="36" t="str">
        <f t="shared" si="23"/>
        <v/>
      </c>
      <c r="CL37" s="38"/>
      <c r="CM37" s="33" t="s">
        <v>27</v>
      </c>
      <c r="CN37" s="34"/>
      <c r="CO37" s="34"/>
      <c r="CP37" s="35"/>
      <c r="CQ37" s="35"/>
      <c r="CR37" s="35"/>
      <c r="CS37" s="35"/>
      <c r="CT37" s="36" t="str">
        <f t="shared" si="24"/>
        <v/>
      </c>
      <c r="CU37" s="36" t="str">
        <f t="shared" si="25"/>
        <v/>
      </c>
      <c r="CV37" s="37" t="str">
        <f t="shared" si="26"/>
        <v/>
      </c>
      <c r="CW37" s="36" t="str">
        <f t="shared" si="41"/>
        <v/>
      </c>
      <c r="CX37" s="36" t="str">
        <f t="shared" si="41"/>
        <v/>
      </c>
      <c r="CY37" s="36" t="str">
        <f t="shared" si="41"/>
        <v/>
      </c>
      <c r="CZ37" s="36" t="str">
        <f t="shared" si="41"/>
        <v/>
      </c>
      <c r="DA37" s="38"/>
      <c r="DB37" s="33" t="s">
        <v>54</v>
      </c>
      <c r="DC37" s="39"/>
      <c r="DD37" s="39"/>
      <c r="DE37" s="40"/>
      <c r="DF37" s="40"/>
      <c r="DG37" s="40"/>
      <c r="DH37" s="40"/>
      <c r="DI37" s="36" t="str">
        <f t="shared" si="28"/>
        <v/>
      </c>
      <c r="DJ37" s="36" t="str">
        <f t="shared" si="29"/>
        <v/>
      </c>
      <c r="DK37" s="37" t="str">
        <f t="shared" si="30"/>
        <v/>
      </c>
      <c r="DL37" s="36" t="str">
        <f t="shared" si="31"/>
        <v/>
      </c>
      <c r="DM37" s="36" t="str">
        <f t="shared" si="31"/>
        <v/>
      </c>
      <c r="DN37" s="36" t="str">
        <f t="shared" si="31"/>
        <v/>
      </c>
      <c r="DO37" s="36" t="str">
        <f t="shared" si="31"/>
        <v/>
      </c>
      <c r="DP37" s="38"/>
      <c r="DQ37" s="33" t="s">
        <v>44</v>
      </c>
      <c r="DR37" s="34"/>
      <c r="DS37" s="34"/>
      <c r="DT37" s="35"/>
      <c r="DU37" s="35"/>
      <c r="DV37" s="35"/>
      <c r="DW37" s="35"/>
      <c r="DX37" s="36" t="str">
        <f t="shared" si="32"/>
        <v/>
      </c>
      <c r="DY37" s="36" t="str">
        <f t="shared" si="33"/>
        <v/>
      </c>
      <c r="DZ37" s="37" t="str">
        <f t="shared" si="34"/>
        <v/>
      </c>
      <c r="EA37" s="36" t="str">
        <f t="shared" si="35"/>
        <v/>
      </c>
      <c r="EB37" s="36" t="str">
        <f t="shared" si="35"/>
        <v/>
      </c>
      <c r="EC37" s="36" t="str">
        <f t="shared" si="35"/>
        <v/>
      </c>
      <c r="ED37" s="36" t="str">
        <f t="shared" si="35"/>
        <v/>
      </c>
      <c r="EE37" s="38"/>
      <c r="EF37" s="92" t="s">
        <v>54</v>
      </c>
      <c r="EG37" s="93">
        <v>1.0999999999999999E-2</v>
      </c>
      <c r="EH37" s="93">
        <v>1.15E-2</v>
      </c>
      <c r="EI37" s="93">
        <v>1.0999999999999999E-2</v>
      </c>
      <c r="EJ37" s="93">
        <v>1.2E-2</v>
      </c>
      <c r="EK37" s="93">
        <v>1.0999999999999999E-2</v>
      </c>
      <c r="EL37" s="93">
        <v>1.2E-2</v>
      </c>
      <c r="EM37" s="94">
        <f t="shared" si="36"/>
        <v>1.0454545454545454</v>
      </c>
      <c r="EN37" s="94">
        <f t="shared" si="37"/>
        <v>1.0909090909090911</v>
      </c>
      <c r="EO37" s="95">
        <f t="shared" si="38"/>
        <v>1.0909090909090911</v>
      </c>
      <c r="EP37" s="194">
        <f t="shared" si="39"/>
        <v>0</v>
      </c>
      <c r="EQ37" s="194">
        <f t="shared" si="39"/>
        <v>4.3478260869565259</v>
      </c>
      <c r="ER37" s="194">
        <f t="shared" si="39"/>
        <v>0</v>
      </c>
      <c r="ES37" s="194">
        <f t="shared" si="39"/>
        <v>0</v>
      </c>
      <c r="ET37" s="38"/>
    </row>
    <row r="38" spans="1:150">
      <c r="A38" s="33" t="s">
        <v>24</v>
      </c>
      <c r="B38" s="34"/>
      <c r="C38" s="34"/>
      <c r="D38" s="35"/>
      <c r="E38" s="35"/>
      <c r="F38" s="35"/>
      <c r="G38" s="35"/>
      <c r="H38" s="36" t="str">
        <f t="shared" si="0"/>
        <v/>
      </c>
      <c r="I38" s="36" t="str">
        <f t="shared" si="1"/>
        <v/>
      </c>
      <c r="J38" s="37" t="str">
        <f t="shared" si="2"/>
        <v/>
      </c>
      <c r="K38" s="36" t="str">
        <f t="shared" si="3"/>
        <v/>
      </c>
      <c r="L38" s="36" t="str">
        <f t="shared" si="3"/>
        <v/>
      </c>
      <c r="M38" s="36" t="str">
        <f t="shared" si="3"/>
        <v/>
      </c>
      <c r="N38" s="36" t="str">
        <f t="shared" si="3"/>
        <v/>
      </c>
      <c r="O38" s="38"/>
      <c r="P38" s="33" t="s">
        <v>50</v>
      </c>
      <c r="Q38" s="34"/>
      <c r="R38" s="34"/>
      <c r="S38" s="35"/>
      <c r="T38" s="35"/>
      <c r="U38" s="35"/>
      <c r="V38" s="35"/>
      <c r="W38" s="36" t="str">
        <f t="shared" si="4"/>
        <v/>
      </c>
      <c r="X38" s="36" t="str">
        <f t="shared" si="5"/>
        <v/>
      </c>
      <c r="Y38" s="37" t="str">
        <f t="shared" si="6"/>
        <v/>
      </c>
      <c r="Z38" s="36" t="str">
        <f t="shared" si="7"/>
        <v/>
      </c>
      <c r="AA38" s="36" t="str">
        <f t="shared" si="7"/>
        <v/>
      </c>
      <c r="AB38" s="36" t="str">
        <f t="shared" si="7"/>
        <v/>
      </c>
      <c r="AC38" s="36" t="str">
        <f t="shared" si="7"/>
        <v/>
      </c>
      <c r="AD38" s="38"/>
      <c r="AE38" s="33" t="s">
        <v>53</v>
      </c>
      <c r="AF38" s="34"/>
      <c r="AG38" s="34"/>
      <c r="AH38" s="35"/>
      <c r="AI38" s="35"/>
      <c r="AJ38" s="35"/>
      <c r="AK38" s="35"/>
      <c r="AL38" s="36" t="str">
        <f t="shared" si="8"/>
        <v/>
      </c>
      <c r="AM38" s="36" t="str">
        <f t="shared" si="9"/>
        <v/>
      </c>
      <c r="AN38" s="37" t="str">
        <f t="shared" si="10"/>
        <v/>
      </c>
      <c r="AO38" s="36" t="str">
        <f t="shared" si="11"/>
        <v/>
      </c>
      <c r="AP38" s="36" t="str">
        <f t="shared" si="11"/>
        <v/>
      </c>
      <c r="AQ38" s="36" t="str">
        <f t="shared" si="11"/>
        <v/>
      </c>
      <c r="AR38" s="36" t="str">
        <f t="shared" si="11"/>
        <v/>
      </c>
      <c r="AS38" s="38"/>
      <c r="AT38" s="33" t="s">
        <v>53</v>
      </c>
      <c r="AU38" s="34"/>
      <c r="AV38" s="34"/>
      <c r="AW38" s="35"/>
      <c r="AX38" s="35"/>
      <c r="AY38" s="35"/>
      <c r="AZ38" s="35"/>
      <c r="BA38" s="36" t="str">
        <f t="shared" si="40"/>
        <v/>
      </c>
      <c r="BB38" s="36" t="str">
        <f t="shared" si="13"/>
        <v/>
      </c>
      <c r="BC38" s="37" t="str">
        <f t="shared" si="14"/>
        <v/>
      </c>
      <c r="BD38" s="36" t="str">
        <f t="shared" si="15"/>
        <v/>
      </c>
      <c r="BE38" s="36" t="str">
        <f t="shared" si="15"/>
        <v/>
      </c>
      <c r="BF38" s="36" t="str">
        <f t="shared" si="15"/>
        <v/>
      </c>
      <c r="BG38" s="36" t="str">
        <f t="shared" si="15"/>
        <v/>
      </c>
      <c r="BH38" s="38"/>
      <c r="BI38" s="33" t="s">
        <v>53</v>
      </c>
      <c r="BJ38" s="34"/>
      <c r="BK38" s="34"/>
      <c r="BL38" s="35"/>
      <c r="BM38" s="35"/>
      <c r="BN38" s="35"/>
      <c r="BO38" s="35"/>
      <c r="BP38" s="36" t="str">
        <f t="shared" si="16"/>
        <v/>
      </c>
      <c r="BQ38" s="36" t="str">
        <f t="shared" si="17"/>
        <v/>
      </c>
      <c r="BR38" s="37" t="str">
        <f t="shared" si="18"/>
        <v/>
      </c>
      <c r="BS38" s="36" t="str">
        <f t="shared" si="19"/>
        <v/>
      </c>
      <c r="BT38" s="36" t="str">
        <f t="shared" si="19"/>
        <v/>
      </c>
      <c r="BU38" s="36" t="str">
        <f t="shared" si="19"/>
        <v/>
      </c>
      <c r="BV38" s="36" t="str">
        <f t="shared" si="19"/>
        <v/>
      </c>
      <c r="BW38" s="38"/>
      <c r="BX38" s="33" t="s">
        <v>53</v>
      </c>
      <c r="BY38" s="39"/>
      <c r="BZ38" s="39"/>
      <c r="CA38" s="40"/>
      <c r="CB38" s="40"/>
      <c r="CC38" s="40"/>
      <c r="CD38" s="40"/>
      <c r="CE38" s="36" t="str">
        <f t="shared" si="20"/>
        <v/>
      </c>
      <c r="CF38" s="36" t="str">
        <f t="shared" si="21"/>
        <v/>
      </c>
      <c r="CG38" s="37" t="str">
        <f t="shared" si="22"/>
        <v/>
      </c>
      <c r="CH38" s="36" t="str">
        <f t="shared" si="23"/>
        <v/>
      </c>
      <c r="CI38" s="36" t="str">
        <f t="shared" si="23"/>
        <v/>
      </c>
      <c r="CJ38" s="36" t="str">
        <f t="shared" si="23"/>
        <v/>
      </c>
      <c r="CK38" s="36" t="str">
        <f t="shared" si="23"/>
        <v/>
      </c>
      <c r="CL38" s="38"/>
      <c r="CM38" s="33" t="s">
        <v>44</v>
      </c>
      <c r="CN38" s="34"/>
      <c r="CO38" s="34"/>
      <c r="CP38" s="35"/>
      <c r="CQ38" s="35"/>
      <c r="CR38" s="35"/>
      <c r="CS38" s="35"/>
      <c r="CT38" s="36" t="str">
        <f t="shared" si="24"/>
        <v/>
      </c>
      <c r="CU38" s="36" t="str">
        <f t="shared" si="25"/>
        <v/>
      </c>
      <c r="CV38" s="37" t="str">
        <f t="shared" si="26"/>
        <v/>
      </c>
      <c r="CW38" s="36" t="str">
        <f t="shared" si="41"/>
        <v/>
      </c>
      <c r="CX38" s="36" t="str">
        <f t="shared" si="41"/>
        <v/>
      </c>
      <c r="CY38" s="36" t="str">
        <f t="shared" si="41"/>
        <v/>
      </c>
      <c r="CZ38" s="36" t="str">
        <f t="shared" si="41"/>
        <v/>
      </c>
      <c r="DA38" s="38"/>
      <c r="DB38" s="43" t="s">
        <v>28</v>
      </c>
      <c r="DC38" s="39"/>
      <c r="DD38" s="39"/>
      <c r="DE38" s="40"/>
      <c r="DF38" s="40"/>
      <c r="DG38" s="40"/>
      <c r="DH38" s="40"/>
      <c r="DI38" s="36" t="str">
        <f t="shared" si="28"/>
        <v/>
      </c>
      <c r="DJ38" s="36" t="str">
        <f t="shared" si="29"/>
        <v/>
      </c>
      <c r="DK38" s="37" t="str">
        <f t="shared" si="30"/>
        <v/>
      </c>
      <c r="DL38" s="36" t="str">
        <f t="shared" si="31"/>
        <v/>
      </c>
      <c r="DM38" s="36" t="str">
        <f t="shared" si="31"/>
        <v/>
      </c>
      <c r="DN38" s="36" t="str">
        <f t="shared" si="31"/>
        <v/>
      </c>
      <c r="DO38" s="36" t="str">
        <f t="shared" si="31"/>
        <v/>
      </c>
      <c r="DP38" s="38"/>
      <c r="DQ38" s="33" t="s">
        <v>26</v>
      </c>
      <c r="DR38" s="34"/>
      <c r="DS38" s="34"/>
      <c r="DT38" s="35"/>
      <c r="DU38" s="35"/>
      <c r="DV38" s="35"/>
      <c r="DW38" s="35"/>
      <c r="DX38" s="36" t="str">
        <f t="shared" si="32"/>
        <v/>
      </c>
      <c r="DY38" s="36" t="str">
        <f t="shared" si="33"/>
        <v/>
      </c>
      <c r="DZ38" s="37" t="str">
        <f t="shared" si="34"/>
        <v/>
      </c>
      <c r="EA38" s="36" t="str">
        <f t="shared" si="35"/>
        <v/>
      </c>
      <c r="EB38" s="36" t="str">
        <f t="shared" si="35"/>
        <v/>
      </c>
      <c r="EC38" s="36" t="str">
        <f t="shared" si="35"/>
        <v/>
      </c>
      <c r="ED38" s="36" t="str">
        <f t="shared" si="35"/>
        <v/>
      </c>
      <c r="EE38" s="38"/>
      <c r="EF38" s="33" t="s">
        <v>50</v>
      </c>
      <c r="EG38" s="34"/>
      <c r="EH38" s="34"/>
      <c r="EI38" s="35"/>
      <c r="EJ38" s="35"/>
      <c r="EK38" s="35"/>
      <c r="EL38" s="35"/>
      <c r="EM38" s="36" t="str">
        <f t="shared" si="36"/>
        <v/>
      </c>
      <c r="EN38" s="36" t="str">
        <f t="shared" si="37"/>
        <v/>
      </c>
      <c r="EO38" s="37" t="str">
        <f t="shared" si="38"/>
        <v/>
      </c>
      <c r="EP38" s="36" t="str">
        <f t="shared" si="39"/>
        <v/>
      </c>
      <c r="EQ38" s="36" t="str">
        <f t="shared" si="39"/>
        <v/>
      </c>
      <c r="ER38" s="36" t="str">
        <f t="shared" si="39"/>
        <v/>
      </c>
      <c r="ES38" s="36" t="str">
        <f t="shared" si="39"/>
        <v/>
      </c>
      <c r="ET38" s="38"/>
    </row>
    <row r="39" spans="1:150">
      <c r="A39" s="33" t="s">
        <v>44</v>
      </c>
      <c r="B39" s="34"/>
      <c r="C39" s="34"/>
      <c r="D39" s="35"/>
      <c r="E39" s="35"/>
      <c r="F39" s="35"/>
      <c r="G39" s="35"/>
      <c r="H39" s="36" t="str">
        <f t="shared" si="0"/>
        <v/>
      </c>
      <c r="I39" s="36" t="str">
        <f t="shared" si="1"/>
        <v/>
      </c>
      <c r="J39" s="37" t="str">
        <f t="shared" si="2"/>
        <v/>
      </c>
      <c r="K39" s="36" t="str">
        <f t="shared" si="3"/>
        <v/>
      </c>
      <c r="L39" s="36" t="str">
        <f t="shared" si="3"/>
        <v/>
      </c>
      <c r="M39" s="36" t="str">
        <f t="shared" si="3"/>
        <v/>
      </c>
      <c r="N39" s="36" t="str">
        <f t="shared" si="3"/>
        <v/>
      </c>
      <c r="O39" s="38"/>
      <c r="P39" s="33" t="s">
        <v>48</v>
      </c>
      <c r="Q39" s="34"/>
      <c r="R39" s="34"/>
      <c r="S39" s="35"/>
      <c r="T39" s="35"/>
      <c r="U39" s="35"/>
      <c r="V39" s="35"/>
      <c r="W39" s="36" t="str">
        <f t="shared" si="4"/>
        <v/>
      </c>
      <c r="X39" s="36" t="str">
        <f t="shared" si="5"/>
        <v/>
      </c>
      <c r="Y39" s="37" t="str">
        <f t="shared" si="6"/>
        <v/>
      </c>
      <c r="Z39" s="36" t="str">
        <f t="shared" si="7"/>
        <v/>
      </c>
      <c r="AA39" s="36" t="str">
        <f t="shared" si="7"/>
        <v/>
      </c>
      <c r="AB39" s="36" t="str">
        <f t="shared" si="7"/>
        <v/>
      </c>
      <c r="AC39" s="36" t="str">
        <f t="shared" si="7"/>
        <v/>
      </c>
      <c r="AD39" s="38"/>
      <c r="AE39" s="33" t="s">
        <v>54</v>
      </c>
      <c r="AF39" s="34"/>
      <c r="AG39" s="34"/>
      <c r="AH39" s="35"/>
      <c r="AI39" s="35"/>
      <c r="AJ39" s="35"/>
      <c r="AK39" s="35"/>
      <c r="AL39" s="36" t="str">
        <f t="shared" si="8"/>
        <v/>
      </c>
      <c r="AM39" s="36" t="str">
        <f t="shared" si="9"/>
        <v/>
      </c>
      <c r="AN39" s="37" t="str">
        <f t="shared" si="10"/>
        <v/>
      </c>
      <c r="AO39" s="36" t="str">
        <f t="shared" si="11"/>
        <v/>
      </c>
      <c r="AP39" s="36" t="str">
        <f t="shared" si="11"/>
        <v/>
      </c>
      <c r="AQ39" s="36" t="str">
        <f t="shared" si="11"/>
        <v/>
      </c>
      <c r="AR39" s="36" t="str">
        <f t="shared" si="11"/>
        <v/>
      </c>
      <c r="AS39" s="38"/>
      <c r="AT39" s="33" t="s">
        <v>54</v>
      </c>
      <c r="AU39" s="34"/>
      <c r="AV39" s="34"/>
      <c r="AW39" s="35"/>
      <c r="AX39" s="35"/>
      <c r="AY39" s="35"/>
      <c r="AZ39" s="35"/>
      <c r="BA39" s="36" t="str">
        <f t="shared" si="40"/>
        <v/>
      </c>
      <c r="BB39" s="36" t="str">
        <f t="shared" si="13"/>
        <v/>
      </c>
      <c r="BC39" s="37" t="str">
        <f t="shared" si="14"/>
        <v/>
      </c>
      <c r="BD39" s="36" t="str">
        <f t="shared" si="15"/>
        <v/>
      </c>
      <c r="BE39" s="36" t="str">
        <f t="shared" si="15"/>
        <v/>
      </c>
      <c r="BF39" s="36" t="str">
        <f t="shared" si="15"/>
        <v/>
      </c>
      <c r="BG39" s="36" t="str">
        <f t="shared" si="15"/>
        <v/>
      </c>
      <c r="BH39" s="38"/>
      <c r="BI39" s="33" t="s">
        <v>54</v>
      </c>
      <c r="BJ39" s="34"/>
      <c r="BK39" s="34"/>
      <c r="BL39" s="35"/>
      <c r="BM39" s="35"/>
      <c r="BN39" s="35"/>
      <c r="BO39" s="35"/>
      <c r="BP39" s="36" t="str">
        <f t="shared" si="16"/>
        <v/>
      </c>
      <c r="BQ39" s="36" t="str">
        <f t="shared" si="17"/>
        <v/>
      </c>
      <c r="BR39" s="37" t="str">
        <f t="shared" si="18"/>
        <v/>
      </c>
      <c r="BS39" s="36" t="str">
        <f t="shared" si="19"/>
        <v/>
      </c>
      <c r="BT39" s="36" t="str">
        <f t="shared" si="19"/>
        <v/>
      </c>
      <c r="BU39" s="36" t="str">
        <f t="shared" si="19"/>
        <v/>
      </c>
      <c r="BV39" s="36" t="str">
        <f t="shared" si="19"/>
        <v/>
      </c>
      <c r="BW39" s="38"/>
      <c r="BX39" s="33" t="s">
        <v>54</v>
      </c>
      <c r="BY39" s="39"/>
      <c r="BZ39" s="39"/>
      <c r="CA39" s="40"/>
      <c r="CB39" s="40"/>
      <c r="CC39" s="40"/>
      <c r="CD39" s="40"/>
      <c r="CE39" s="36" t="str">
        <f t="shared" si="20"/>
        <v/>
      </c>
      <c r="CF39" s="36" t="str">
        <f t="shared" si="21"/>
        <v/>
      </c>
      <c r="CG39" s="37" t="str">
        <f t="shared" si="22"/>
        <v/>
      </c>
      <c r="CH39" s="36" t="str">
        <f t="shared" si="23"/>
        <v/>
      </c>
      <c r="CI39" s="36" t="str">
        <f t="shared" si="23"/>
        <v/>
      </c>
      <c r="CJ39" s="36" t="str">
        <f t="shared" si="23"/>
        <v/>
      </c>
      <c r="CK39" s="36" t="str">
        <f t="shared" si="23"/>
        <v/>
      </c>
      <c r="CL39" s="38"/>
      <c r="CM39" s="33" t="s">
        <v>38</v>
      </c>
      <c r="CN39" s="34"/>
      <c r="CO39" s="34"/>
      <c r="CP39" s="35"/>
      <c r="CQ39" s="35"/>
      <c r="CR39" s="35"/>
      <c r="CS39" s="35"/>
      <c r="CT39" s="36" t="str">
        <f t="shared" si="24"/>
        <v/>
      </c>
      <c r="CU39" s="36" t="str">
        <f t="shared" si="25"/>
        <v/>
      </c>
      <c r="CV39" s="37" t="str">
        <f t="shared" si="26"/>
        <v/>
      </c>
      <c r="CW39" s="36" t="str">
        <f t="shared" si="41"/>
        <v/>
      </c>
      <c r="CX39" s="36" t="str">
        <f t="shared" si="41"/>
        <v/>
      </c>
      <c r="CY39" s="36" t="str">
        <f t="shared" si="41"/>
        <v/>
      </c>
      <c r="CZ39" s="36" t="str">
        <f t="shared" si="41"/>
        <v/>
      </c>
      <c r="DA39" s="38"/>
      <c r="DB39" s="42" t="s">
        <v>46</v>
      </c>
      <c r="DC39" s="39"/>
      <c r="DD39" s="39"/>
      <c r="DE39" s="40"/>
      <c r="DF39" s="40"/>
      <c r="DG39" s="40"/>
      <c r="DH39" s="40"/>
      <c r="DI39" s="36" t="str">
        <f t="shared" si="28"/>
        <v/>
      </c>
      <c r="DJ39" s="36" t="str">
        <f t="shared" si="29"/>
        <v/>
      </c>
      <c r="DK39" s="37" t="str">
        <f t="shared" si="30"/>
        <v/>
      </c>
      <c r="DL39" s="36" t="str">
        <f t="shared" si="31"/>
        <v/>
      </c>
      <c r="DM39" s="36" t="str">
        <f t="shared" si="31"/>
        <v/>
      </c>
      <c r="DN39" s="36" t="str">
        <f t="shared" si="31"/>
        <v/>
      </c>
      <c r="DO39" s="36" t="str">
        <f t="shared" si="31"/>
        <v/>
      </c>
      <c r="DP39" s="38"/>
      <c r="DQ39" s="33" t="s">
        <v>22</v>
      </c>
      <c r="DR39" s="34"/>
      <c r="DS39" s="34"/>
      <c r="DT39" s="35"/>
      <c r="DU39" s="35"/>
      <c r="DV39" s="35"/>
      <c r="DW39" s="35"/>
      <c r="DX39" s="36" t="str">
        <f t="shared" si="32"/>
        <v/>
      </c>
      <c r="DY39" s="36" t="str">
        <f t="shared" si="33"/>
        <v/>
      </c>
      <c r="DZ39" s="37" t="str">
        <f t="shared" si="34"/>
        <v/>
      </c>
      <c r="EA39" s="36" t="str">
        <f t="shared" si="35"/>
        <v/>
      </c>
      <c r="EB39" s="36" t="str">
        <f t="shared" si="35"/>
        <v/>
      </c>
      <c r="EC39" s="36" t="str">
        <f t="shared" si="35"/>
        <v/>
      </c>
      <c r="ED39" s="36" t="str">
        <f t="shared" si="35"/>
        <v/>
      </c>
      <c r="EE39" s="38"/>
      <c r="EF39" s="33" t="s">
        <v>48</v>
      </c>
      <c r="EG39" s="34"/>
      <c r="EH39" s="34"/>
      <c r="EI39" s="35"/>
      <c r="EJ39" s="35"/>
      <c r="EK39" s="35"/>
      <c r="EL39" s="35"/>
      <c r="EM39" s="36" t="str">
        <f t="shared" si="36"/>
        <v/>
      </c>
      <c r="EN39" s="36" t="str">
        <f t="shared" si="37"/>
        <v/>
      </c>
      <c r="EO39" s="37" t="str">
        <f t="shared" si="38"/>
        <v/>
      </c>
      <c r="EP39" s="36" t="str">
        <f t="shared" si="39"/>
        <v/>
      </c>
      <c r="EQ39" s="36" t="str">
        <f t="shared" si="39"/>
        <v/>
      </c>
      <c r="ER39" s="36" t="str">
        <f t="shared" si="39"/>
        <v/>
      </c>
      <c r="ES39" s="36" t="str">
        <f t="shared" si="39"/>
        <v/>
      </c>
      <c r="ET39" s="38"/>
    </row>
    <row r="40" spans="1:150">
      <c r="A40" s="33" t="s">
        <v>26</v>
      </c>
      <c r="B40" s="34"/>
      <c r="C40" s="34"/>
      <c r="D40" s="35"/>
      <c r="E40" s="35"/>
      <c r="F40" s="35"/>
      <c r="G40" s="35"/>
      <c r="H40" s="36" t="str">
        <f t="shared" si="0"/>
        <v/>
      </c>
      <c r="I40" s="36" t="str">
        <f t="shared" si="1"/>
        <v/>
      </c>
      <c r="J40" s="37" t="str">
        <f t="shared" si="2"/>
        <v/>
      </c>
      <c r="K40" s="36" t="str">
        <f t="shared" si="3"/>
        <v/>
      </c>
      <c r="L40" s="36" t="str">
        <f t="shared" si="3"/>
        <v/>
      </c>
      <c r="M40" s="36" t="str">
        <f t="shared" si="3"/>
        <v/>
      </c>
      <c r="N40" s="36" t="str">
        <f t="shared" si="3"/>
        <v/>
      </c>
      <c r="O40" s="38"/>
      <c r="P40" s="33" t="s">
        <v>53</v>
      </c>
      <c r="Q40" s="34"/>
      <c r="R40" s="34"/>
      <c r="S40" s="35"/>
      <c r="T40" s="35"/>
      <c r="U40" s="35"/>
      <c r="V40" s="35"/>
      <c r="W40" s="36" t="str">
        <f t="shared" si="4"/>
        <v/>
      </c>
      <c r="X40" s="36" t="str">
        <f t="shared" si="5"/>
        <v/>
      </c>
      <c r="Y40" s="37" t="str">
        <f t="shared" si="6"/>
        <v/>
      </c>
      <c r="Z40" s="36" t="str">
        <f t="shared" si="7"/>
        <v/>
      </c>
      <c r="AA40" s="36" t="str">
        <f t="shared" si="7"/>
        <v/>
      </c>
      <c r="AB40" s="36" t="str">
        <f t="shared" si="7"/>
        <v/>
      </c>
      <c r="AC40" s="36" t="str">
        <f t="shared" si="7"/>
        <v/>
      </c>
      <c r="AD40" s="38"/>
      <c r="AE40" s="42" t="s">
        <v>46</v>
      </c>
      <c r="AF40" s="34"/>
      <c r="AG40" s="34"/>
      <c r="AH40" s="35"/>
      <c r="AI40" s="35"/>
      <c r="AJ40" s="35"/>
      <c r="AK40" s="35"/>
      <c r="AL40" s="36" t="str">
        <f t="shared" si="8"/>
        <v/>
      </c>
      <c r="AM40" s="36" t="str">
        <f t="shared" si="9"/>
        <v/>
      </c>
      <c r="AN40" s="37" t="str">
        <f t="shared" si="10"/>
        <v/>
      </c>
      <c r="AO40" s="36" t="str">
        <f t="shared" si="11"/>
        <v/>
      </c>
      <c r="AP40" s="36" t="str">
        <f t="shared" si="11"/>
        <v/>
      </c>
      <c r="AQ40" s="36" t="str">
        <f t="shared" si="11"/>
        <v/>
      </c>
      <c r="AR40" s="36" t="str">
        <f t="shared" si="11"/>
        <v/>
      </c>
      <c r="AS40" s="38"/>
      <c r="AT40" s="42" t="s">
        <v>46</v>
      </c>
      <c r="AU40" s="34"/>
      <c r="AV40" s="34"/>
      <c r="AW40" s="35"/>
      <c r="AX40" s="35"/>
      <c r="AY40" s="35"/>
      <c r="AZ40" s="35"/>
      <c r="BA40" s="36" t="str">
        <f t="shared" si="40"/>
        <v/>
      </c>
      <c r="BB40" s="36" t="str">
        <f t="shared" si="13"/>
        <v/>
      </c>
      <c r="BC40" s="37" t="str">
        <f t="shared" si="14"/>
        <v/>
      </c>
      <c r="BD40" s="36" t="str">
        <f t="shared" si="15"/>
        <v/>
      </c>
      <c r="BE40" s="36" t="str">
        <f t="shared" si="15"/>
        <v/>
      </c>
      <c r="BF40" s="36" t="str">
        <f t="shared" si="15"/>
        <v/>
      </c>
      <c r="BG40" s="36" t="str">
        <f t="shared" si="15"/>
        <v/>
      </c>
      <c r="BH40" s="38"/>
      <c r="BI40" s="33" t="s">
        <v>43</v>
      </c>
      <c r="BJ40" s="34"/>
      <c r="BK40" s="34"/>
      <c r="BL40" s="35"/>
      <c r="BM40" s="35"/>
      <c r="BN40" s="35"/>
      <c r="BO40" s="35"/>
      <c r="BP40" s="36" t="str">
        <f t="shared" si="16"/>
        <v/>
      </c>
      <c r="BQ40" s="36" t="str">
        <f t="shared" si="17"/>
        <v/>
      </c>
      <c r="BR40" s="37" t="str">
        <f t="shared" si="18"/>
        <v/>
      </c>
      <c r="BS40" s="36" t="str">
        <f t="shared" si="19"/>
        <v/>
      </c>
      <c r="BT40" s="36" t="str">
        <f t="shared" si="19"/>
        <v/>
      </c>
      <c r="BU40" s="36" t="str">
        <f t="shared" si="19"/>
        <v/>
      </c>
      <c r="BV40" s="36" t="str">
        <f t="shared" si="19"/>
        <v/>
      </c>
      <c r="BW40" s="38"/>
      <c r="BX40" s="33" t="s">
        <v>44</v>
      </c>
      <c r="BY40" s="39"/>
      <c r="BZ40" s="39"/>
      <c r="CA40" s="40"/>
      <c r="CB40" s="40"/>
      <c r="CC40" s="40"/>
      <c r="CD40" s="40"/>
      <c r="CE40" s="36" t="str">
        <f t="shared" si="20"/>
        <v/>
      </c>
      <c r="CF40" s="36" t="str">
        <f t="shared" si="21"/>
        <v/>
      </c>
      <c r="CG40" s="37" t="str">
        <f t="shared" si="22"/>
        <v/>
      </c>
      <c r="CH40" s="36" t="str">
        <f t="shared" si="23"/>
        <v/>
      </c>
      <c r="CI40" s="36" t="str">
        <f t="shared" si="23"/>
        <v/>
      </c>
      <c r="CJ40" s="36" t="str">
        <f t="shared" si="23"/>
        <v/>
      </c>
      <c r="CK40" s="36" t="str">
        <f t="shared" si="23"/>
        <v/>
      </c>
      <c r="CL40" s="38"/>
      <c r="CM40" s="42" t="s">
        <v>45</v>
      </c>
      <c r="CN40" s="34"/>
      <c r="CO40" s="34"/>
      <c r="CP40" s="35"/>
      <c r="CQ40" s="35"/>
      <c r="CR40" s="35"/>
      <c r="CS40" s="35"/>
      <c r="CT40" s="36" t="str">
        <f t="shared" si="24"/>
        <v/>
      </c>
      <c r="CU40" s="36" t="str">
        <f t="shared" si="25"/>
        <v/>
      </c>
      <c r="CV40" s="37" t="str">
        <f t="shared" si="26"/>
        <v/>
      </c>
      <c r="CW40" s="36" t="str">
        <f t="shared" si="41"/>
        <v/>
      </c>
      <c r="CX40" s="36" t="str">
        <f t="shared" si="41"/>
        <v/>
      </c>
      <c r="CY40" s="36" t="str">
        <f t="shared" si="41"/>
        <v/>
      </c>
      <c r="CZ40" s="36" t="str">
        <f t="shared" si="41"/>
        <v/>
      </c>
      <c r="DA40" s="38"/>
      <c r="DB40" s="33" t="s">
        <v>38</v>
      </c>
      <c r="DC40" s="34"/>
      <c r="DD40" s="34"/>
      <c r="DE40" s="35"/>
      <c r="DF40" s="35"/>
      <c r="DG40" s="35"/>
      <c r="DH40" s="35"/>
      <c r="DI40" s="36" t="str">
        <f t="shared" si="28"/>
        <v/>
      </c>
      <c r="DJ40" s="36" t="str">
        <f t="shared" si="29"/>
        <v/>
      </c>
      <c r="DK40" s="37" t="str">
        <f t="shared" si="30"/>
        <v/>
      </c>
      <c r="DL40" s="36" t="str">
        <f t="shared" si="31"/>
        <v/>
      </c>
      <c r="DM40" s="36" t="str">
        <f t="shared" si="31"/>
        <v/>
      </c>
      <c r="DN40" s="36" t="str">
        <f t="shared" si="31"/>
        <v/>
      </c>
      <c r="DO40" s="36" t="str">
        <f t="shared" si="31"/>
        <v/>
      </c>
      <c r="DP40" s="38"/>
      <c r="DQ40" s="33" t="s">
        <v>31</v>
      </c>
      <c r="DR40" s="34"/>
      <c r="DS40" s="34"/>
      <c r="DT40" s="35"/>
      <c r="DU40" s="35"/>
      <c r="DV40" s="35"/>
      <c r="DW40" s="35"/>
      <c r="DX40" s="36" t="str">
        <f t="shared" si="32"/>
        <v/>
      </c>
      <c r="DY40" s="36" t="str">
        <f t="shared" si="33"/>
        <v/>
      </c>
      <c r="DZ40" s="37" t="str">
        <f t="shared" si="34"/>
        <v/>
      </c>
      <c r="EA40" s="36" t="str">
        <f t="shared" si="35"/>
        <v/>
      </c>
      <c r="EB40" s="36" t="str">
        <f t="shared" si="35"/>
        <v/>
      </c>
      <c r="EC40" s="36" t="str">
        <f t="shared" si="35"/>
        <v/>
      </c>
      <c r="ED40" s="36" t="str">
        <f t="shared" si="35"/>
        <v/>
      </c>
      <c r="EE40" s="38"/>
      <c r="EF40" s="33" t="s">
        <v>53</v>
      </c>
      <c r="EG40" s="34"/>
      <c r="EH40" s="34"/>
      <c r="EI40" s="35"/>
      <c r="EJ40" s="35"/>
      <c r="EK40" s="35"/>
      <c r="EL40" s="35"/>
      <c r="EM40" s="36" t="str">
        <f t="shared" si="36"/>
        <v/>
      </c>
      <c r="EN40" s="36" t="str">
        <f t="shared" si="37"/>
        <v/>
      </c>
      <c r="EO40" s="37" t="str">
        <f t="shared" si="38"/>
        <v/>
      </c>
      <c r="EP40" s="36" t="str">
        <f t="shared" si="39"/>
        <v/>
      </c>
      <c r="EQ40" s="36" t="str">
        <f t="shared" si="39"/>
        <v/>
      </c>
      <c r="ER40" s="36" t="str">
        <f t="shared" si="39"/>
        <v/>
      </c>
      <c r="ES40" s="36" t="str">
        <f t="shared" si="39"/>
        <v/>
      </c>
      <c r="ET40" s="38"/>
    </row>
    <row r="41" spans="1:150" s="32" customFormat="1">
      <c r="A41" s="44" t="s">
        <v>67</v>
      </c>
      <c r="B41" s="44">
        <f>SUM(B6:B40)</f>
        <v>118.44000000000004</v>
      </c>
      <c r="C41" s="44">
        <f t="shared" ref="C41:G41" si="42">SUM(C6:C40)</f>
        <v>1151.4175</v>
      </c>
      <c r="D41" s="44">
        <f t="shared" si="42"/>
        <v>123.51100000000001</v>
      </c>
      <c r="E41" s="44">
        <f t="shared" si="42"/>
        <v>1268.8991999999996</v>
      </c>
      <c r="F41" s="44">
        <f t="shared" si="42"/>
        <v>137.53899999999999</v>
      </c>
      <c r="G41" s="44">
        <f t="shared" si="42"/>
        <v>1370.2132000000001</v>
      </c>
      <c r="H41" s="37">
        <f t="shared" si="0"/>
        <v>9.7215256670043875</v>
      </c>
      <c r="I41" s="37">
        <f t="shared" si="1"/>
        <v>10.273572394361631</v>
      </c>
      <c r="J41" s="37">
        <f t="shared" si="2"/>
        <v>9.9623612211809025</v>
      </c>
      <c r="K41" s="37">
        <f t="shared" si="3"/>
        <v>4.2814927389395203</v>
      </c>
      <c r="L41" s="37">
        <f t="shared" si="3"/>
        <v>10.203223418091143</v>
      </c>
      <c r="M41" s="37">
        <f t="shared" si="3"/>
        <v>11.357692837075222</v>
      </c>
      <c r="N41" s="37">
        <f t="shared" si="3"/>
        <v>7.9844009673897318</v>
      </c>
      <c r="O41" s="45"/>
      <c r="P41" s="44" t="s">
        <v>67</v>
      </c>
      <c r="Q41" s="44">
        <f>SUM(Q6:Q40)</f>
        <v>691.54300000000012</v>
      </c>
      <c r="R41" s="44">
        <f t="shared" ref="R41:V41" si="43">SUM(R6:R40)</f>
        <v>12634.132999999998</v>
      </c>
      <c r="S41" s="44">
        <f t="shared" si="43"/>
        <v>722.07200000000012</v>
      </c>
      <c r="T41" s="44">
        <f t="shared" si="43"/>
        <v>13443.585999999998</v>
      </c>
      <c r="U41" s="44">
        <f t="shared" si="43"/>
        <v>711.30599999999993</v>
      </c>
      <c r="V41" s="44">
        <f t="shared" si="43"/>
        <v>13557.821</v>
      </c>
      <c r="W41" s="37">
        <f t="shared" si="4"/>
        <v>18.269482881035589</v>
      </c>
      <c r="X41" s="37">
        <f t="shared" si="5"/>
        <v>18.618068558260113</v>
      </c>
      <c r="Y41" s="37">
        <f t="shared" si="6"/>
        <v>19.060462023376719</v>
      </c>
      <c r="Z41" s="37">
        <f t="shared" si="7"/>
        <v>4.4146206381960322</v>
      </c>
      <c r="AA41" s="37">
        <f t="shared" si="7"/>
        <v>6.406874140077516</v>
      </c>
      <c r="AB41" s="37">
        <f t="shared" si="7"/>
        <v>-1.4909870483830128</v>
      </c>
      <c r="AC41" s="37">
        <f t="shared" si="7"/>
        <v>0.84973607488360925</v>
      </c>
      <c r="AD41" s="45"/>
      <c r="AE41" s="44" t="s">
        <v>67</v>
      </c>
      <c r="AF41" s="44">
        <f>SUM(AF6:AF40)</f>
        <v>389.62200000000013</v>
      </c>
      <c r="AG41" s="44">
        <f t="shared" ref="AG41:AK41" si="44">SUM(AG6:AG40)</f>
        <v>8412.1169999999984</v>
      </c>
      <c r="AH41" s="44">
        <f t="shared" si="44"/>
        <v>372.35499999999996</v>
      </c>
      <c r="AI41" s="44">
        <f t="shared" si="44"/>
        <v>8534.2279999999992</v>
      </c>
      <c r="AJ41" s="44">
        <f t="shared" si="44"/>
        <v>400.13799999999998</v>
      </c>
      <c r="AK41" s="44">
        <f t="shared" si="44"/>
        <v>9039.219000000001</v>
      </c>
      <c r="AL41" s="37">
        <f t="shared" si="8"/>
        <v>21.590456904384236</v>
      </c>
      <c r="AM41" s="37">
        <f t="shared" si="9"/>
        <v>22.919600918478334</v>
      </c>
      <c r="AN41" s="37">
        <f t="shared" si="10"/>
        <v>22.59025386241747</v>
      </c>
      <c r="AO41" s="37">
        <f t="shared" si="11"/>
        <v>-4.4317312677415961</v>
      </c>
      <c r="AP41" s="37">
        <f t="shared" si="11"/>
        <v>1.4516084357837724</v>
      </c>
      <c r="AQ41" s="37">
        <f t="shared" si="11"/>
        <v>7.4614279383921307</v>
      </c>
      <c r="AR41" s="37">
        <f t="shared" si="11"/>
        <v>5.9172428953152156</v>
      </c>
      <c r="AS41" s="45"/>
      <c r="AT41" s="44" t="s">
        <v>67</v>
      </c>
      <c r="AU41" s="44">
        <f>SUM(AU6:AU40)</f>
        <v>390.78699999999992</v>
      </c>
      <c r="AV41" s="44">
        <f t="shared" ref="AV41:AZ41" si="45">SUM(AV6:AV40)</f>
        <v>7348.9369999999999</v>
      </c>
      <c r="AW41" s="44">
        <f t="shared" si="45"/>
        <v>402.19800000000004</v>
      </c>
      <c r="AX41" s="44">
        <f t="shared" si="45"/>
        <v>7886.7330000000011</v>
      </c>
      <c r="AY41" s="44">
        <f t="shared" si="45"/>
        <v>433.87299999999999</v>
      </c>
      <c r="AZ41" s="44">
        <f t="shared" si="45"/>
        <v>8573.275999999998</v>
      </c>
      <c r="BA41" s="37">
        <f t="shared" si="40"/>
        <v>18.805479711454069</v>
      </c>
      <c r="BB41" s="37">
        <f t="shared" si="13"/>
        <v>19.60908060209151</v>
      </c>
      <c r="BC41" s="37">
        <f t="shared" si="14"/>
        <v>19.759874433301906</v>
      </c>
      <c r="BD41" s="37">
        <f t="shared" si="15"/>
        <v>2.9200050155199935</v>
      </c>
      <c r="BE41" s="37">
        <f t="shared" si="15"/>
        <v>7.3180107544805626</v>
      </c>
      <c r="BF41" s="37">
        <f t="shared" si="15"/>
        <v>7.8754742688924235</v>
      </c>
      <c r="BG41" s="37">
        <f t="shared" si="15"/>
        <v>8.705036673613737</v>
      </c>
      <c r="BH41" s="45"/>
      <c r="BI41" s="44" t="s">
        <v>67</v>
      </c>
      <c r="BJ41" s="44">
        <f>SUM(BJ6:BJ40)</f>
        <v>518.36900000000003</v>
      </c>
      <c r="BK41" s="44">
        <f t="shared" ref="BK41:BO41" si="46">SUM(BK6:BK40)</f>
        <v>6259.19</v>
      </c>
      <c r="BL41" s="44">
        <f t="shared" si="46"/>
        <v>530.78499999999997</v>
      </c>
      <c r="BM41" s="44">
        <f t="shared" si="46"/>
        <v>6350.2659999999987</v>
      </c>
      <c r="BN41" s="44">
        <f t="shared" si="46"/>
        <v>532.66000000000008</v>
      </c>
      <c r="BO41" s="44">
        <f t="shared" si="46"/>
        <v>6346.3680000000013</v>
      </c>
      <c r="BP41" s="37">
        <f t="shared" si="16"/>
        <v>12.074776848152569</v>
      </c>
      <c r="BQ41" s="37">
        <f t="shared" si="17"/>
        <v>11.963913825748653</v>
      </c>
      <c r="BR41" s="37">
        <f t="shared" si="18"/>
        <v>11.91448203356738</v>
      </c>
      <c r="BS41" s="37">
        <f t="shared" si="19"/>
        <v>2.3952049601731464</v>
      </c>
      <c r="BT41" s="37">
        <f t="shared" si="19"/>
        <v>1.4550764555797016</v>
      </c>
      <c r="BU41" s="37">
        <f t="shared" si="19"/>
        <v>0.35325037444541835</v>
      </c>
      <c r="BV41" s="37">
        <f t="shared" si="19"/>
        <v>-6.13832554415423E-2</v>
      </c>
      <c r="BW41" s="45"/>
      <c r="BX41" s="44" t="s">
        <v>67</v>
      </c>
      <c r="BY41" s="44">
        <f>SUM(BY6:BY40)</f>
        <v>1087.2340000000002</v>
      </c>
      <c r="BZ41" s="44">
        <f t="shared" ref="BZ41:CD41" si="47">SUM(BZ6:BZ40)</f>
        <v>17511.085999999999</v>
      </c>
      <c r="CA41" s="44">
        <f t="shared" si="47"/>
        <v>1051.5270000000003</v>
      </c>
      <c r="CB41" s="44">
        <f t="shared" si="47"/>
        <v>16813.009999999995</v>
      </c>
      <c r="CC41" s="44">
        <f t="shared" si="47"/>
        <v>1203.5650000000001</v>
      </c>
      <c r="CD41" s="44">
        <f t="shared" si="47"/>
        <v>19401.677000000003</v>
      </c>
      <c r="CE41" s="37">
        <f t="shared" si="20"/>
        <v>16.106087557968198</v>
      </c>
      <c r="CF41" s="37">
        <f t="shared" si="21"/>
        <v>15.989137701647214</v>
      </c>
      <c r="CG41" s="37">
        <f t="shared" si="22"/>
        <v>16.120173816952139</v>
      </c>
      <c r="CH41" s="37">
        <f t="shared" si="23"/>
        <v>-3.2842056079923805</v>
      </c>
      <c r="CI41" s="37">
        <f t="shared" si="23"/>
        <v>-3.9864803359426402</v>
      </c>
      <c r="CJ41" s="37">
        <f t="shared" si="23"/>
        <v>14.45878232323086</v>
      </c>
      <c r="CK41" s="37">
        <f t="shared" si="23"/>
        <v>15.396808780819196</v>
      </c>
      <c r="CL41" s="45"/>
      <c r="CM41" s="44" t="s">
        <v>67</v>
      </c>
      <c r="CN41" s="44">
        <f>SUM(CN6:CN40)</f>
        <v>408.24099999999999</v>
      </c>
      <c r="CO41" s="44">
        <f t="shared" ref="CO41:CS41" si="48">SUM(CO6:CO40)</f>
        <v>3744.8067999999998</v>
      </c>
      <c r="CP41" s="44">
        <f t="shared" si="48"/>
        <v>420.9009999999999</v>
      </c>
      <c r="CQ41" s="44">
        <f t="shared" si="48"/>
        <v>4006.1689500000002</v>
      </c>
      <c r="CR41" s="44">
        <f t="shared" si="48"/>
        <v>433.56399999999985</v>
      </c>
      <c r="CS41" s="44">
        <f t="shared" si="48"/>
        <v>3868.6349499999997</v>
      </c>
      <c r="CT41" s="37">
        <f t="shared" si="24"/>
        <v>9.1730296565019191</v>
      </c>
      <c r="CU41" s="37">
        <f t="shared" si="25"/>
        <v>9.5180789544334683</v>
      </c>
      <c r="CV41" s="37">
        <f t="shared" si="26"/>
        <v>8.9228694033637499</v>
      </c>
      <c r="CW41" s="37">
        <f t="shared" si="41"/>
        <v>3.1011093937159453</v>
      </c>
      <c r="CX41" s="37">
        <f t="shared" si="41"/>
        <v>6.979322671599518</v>
      </c>
      <c r="CY41" s="37">
        <f t="shared" si="41"/>
        <v>3.0085459526111737</v>
      </c>
      <c r="CZ41" s="37">
        <f t="shared" si="41"/>
        <v>-3.4330554132021955</v>
      </c>
      <c r="DA41" s="45"/>
      <c r="DB41" s="44" t="s">
        <v>67</v>
      </c>
      <c r="DC41" s="44">
        <f>SUM(DC6:DC40)</f>
        <v>1906.9660000000003</v>
      </c>
      <c r="DD41" s="44">
        <f t="shared" ref="DD41:DH41" si="49">SUM(DD6:DD40)</f>
        <v>41482.793999999994</v>
      </c>
      <c r="DE41" s="44">
        <f t="shared" si="49"/>
        <v>1992.211</v>
      </c>
      <c r="DF41" s="44">
        <f t="shared" si="49"/>
        <v>45343.590000000011</v>
      </c>
      <c r="DG41" s="44">
        <f t="shared" si="49"/>
        <v>1973.1907000000003</v>
      </c>
      <c r="DH41" s="44">
        <f t="shared" si="49"/>
        <v>41555.384000000005</v>
      </c>
      <c r="DI41" s="37">
        <f t="shared" si="28"/>
        <v>21.753295024662204</v>
      </c>
      <c r="DJ41" s="37">
        <f t="shared" si="29"/>
        <v>22.760435516117525</v>
      </c>
      <c r="DK41" s="37">
        <f t="shared" si="30"/>
        <v>21.059993846514683</v>
      </c>
      <c r="DL41" s="37">
        <f t="shared" si="31"/>
        <v>4.4701898198499421</v>
      </c>
      <c r="DM41" s="37">
        <f t="shared" si="31"/>
        <v>9.3069815885593847</v>
      </c>
      <c r="DN41" s="37">
        <f t="shared" si="31"/>
        <v>-0.95473320848041088</v>
      </c>
      <c r="DO41" s="37">
        <f t="shared" si="31"/>
        <v>-8.3544465711691664</v>
      </c>
      <c r="DP41" s="45"/>
      <c r="DQ41" s="44" t="s">
        <v>67</v>
      </c>
      <c r="DR41" s="44">
        <f>SUM(DR6:DR40)</f>
        <v>226.69499999999999</v>
      </c>
      <c r="DS41" s="44">
        <f t="shared" ref="DS41:DW41" si="50">SUM(DS6:DS40)</f>
        <v>8746.5389999999989</v>
      </c>
      <c r="DT41" s="44">
        <f t="shared" si="50"/>
        <v>206.95499999999998</v>
      </c>
      <c r="DU41" s="44">
        <f t="shared" si="50"/>
        <v>7236.592999999998</v>
      </c>
      <c r="DV41" s="44">
        <f t="shared" si="50"/>
        <v>228.28300000000004</v>
      </c>
      <c r="DW41" s="44">
        <f t="shared" si="50"/>
        <v>8139.4290000000001</v>
      </c>
      <c r="DX41" s="37">
        <f t="shared" si="32"/>
        <v>38.582849202673188</v>
      </c>
      <c r="DY41" s="37">
        <f t="shared" si="33"/>
        <v>34.966987992558764</v>
      </c>
      <c r="DZ41" s="37">
        <f t="shared" si="34"/>
        <v>35.654994020579714</v>
      </c>
      <c r="EA41" s="37">
        <f t="shared" si="35"/>
        <v>-8.7077350625289522</v>
      </c>
      <c r="EB41" s="37">
        <f t="shared" si="35"/>
        <v>-17.263354110694539</v>
      </c>
      <c r="EC41" s="37">
        <f t="shared" si="35"/>
        <v>10.305621995119742</v>
      </c>
      <c r="ED41" s="37">
        <f t="shared" si="35"/>
        <v>12.475981445965004</v>
      </c>
      <c r="EE41" s="45"/>
      <c r="EF41" s="44" t="s">
        <v>67</v>
      </c>
      <c r="EG41" s="44">
        <f>SUM(EG6:EG40)</f>
        <v>907.05100000000004</v>
      </c>
      <c r="EH41" s="44">
        <f t="shared" ref="EH41:EL41" si="51">SUM(EH6:EH40)</f>
        <v>18653.299500000001</v>
      </c>
      <c r="EI41" s="44">
        <f t="shared" si="51"/>
        <v>879.63199999999995</v>
      </c>
      <c r="EJ41" s="44">
        <f t="shared" si="51"/>
        <v>18226.635000000002</v>
      </c>
      <c r="EK41" s="44">
        <f t="shared" si="51"/>
        <v>882.03199999999993</v>
      </c>
      <c r="EL41" s="44">
        <f t="shared" si="51"/>
        <v>18735.912</v>
      </c>
      <c r="EM41" s="37">
        <f t="shared" si="36"/>
        <v>20.564774748057165</v>
      </c>
      <c r="EN41" s="37">
        <f t="shared" si="37"/>
        <v>20.720750268294019</v>
      </c>
      <c r="EO41" s="37">
        <f t="shared" si="38"/>
        <v>21.241759936147442</v>
      </c>
      <c r="EP41" s="37">
        <f t="shared" si="39"/>
        <v>-3.0228730247803148</v>
      </c>
      <c r="EQ41" s="37">
        <f t="shared" si="39"/>
        <v>-2.2873406391185584</v>
      </c>
      <c r="ER41" s="37">
        <f t="shared" si="39"/>
        <v>0.27284137002746345</v>
      </c>
      <c r="ES41" s="37">
        <f t="shared" si="39"/>
        <v>2.7941361639161491</v>
      </c>
      <c r="ET41" s="45"/>
    </row>
    <row r="44" spans="1:150" ht="15.75">
      <c r="A44" s="188"/>
      <c r="B44" s="195" t="s">
        <v>81</v>
      </c>
      <c r="C44" s="195"/>
      <c r="D44" s="195"/>
      <c r="E44" s="195"/>
      <c r="F44" s="195"/>
      <c r="G44" s="4"/>
    </row>
    <row r="45" spans="1:150" ht="15.75">
      <c r="A45" s="189"/>
      <c r="B45" s="195" t="s">
        <v>82</v>
      </c>
      <c r="C45" s="195"/>
      <c r="D45" s="195"/>
      <c r="E45" s="195"/>
      <c r="F45" s="195"/>
      <c r="G45" s="4"/>
    </row>
    <row r="46" spans="1:150" ht="15.75">
      <c r="A46" s="190"/>
      <c r="B46" s="195" t="s">
        <v>83</v>
      </c>
      <c r="C46" s="195"/>
      <c r="D46" s="195"/>
      <c r="E46" s="195"/>
      <c r="F46" s="195"/>
      <c r="G46" s="4"/>
    </row>
    <row r="47" spans="1:150" ht="15.75">
      <c r="A47" s="191"/>
      <c r="B47" s="195" t="s">
        <v>84</v>
      </c>
      <c r="C47" s="195"/>
      <c r="D47" s="195"/>
      <c r="E47" s="195"/>
      <c r="F47" s="195"/>
      <c r="G47" s="4"/>
    </row>
    <row r="48" spans="1:150" ht="15.75">
      <c r="A48" s="192"/>
      <c r="B48" s="195" t="s">
        <v>85</v>
      </c>
      <c r="C48" s="195"/>
      <c r="D48" s="195"/>
      <c r="E48" s="195"/>
      <c r="F48" s="195"/>
      <c r="G48" s="195"/>
    </row>
  </sheetData>
  <mergeCells count="105">
    <mergeCell ref="EP4:EQ4"/>
    <mergeCell ref="ER4:ES4"/>
    <mergeCell ref="BA5:BC5"/>
    <mergeCell ref="BP5:BR5"/>
    <mergeCell ref="CE5:CG5"/>
    <mergeCell ref="DV4:DW4"/>
    <mergeCell ref="EA4:EB4"/>
    <mergeCell ref="EC4:ED4"/>
    <mergeCell ref="EG4:EH4"/>
    <mergeCell ref="EI4:EJ4"/>
    <mergeCell ref="EK4:EL4"/>
    <mergeCell ref="EM5:EO5"/>
    <mergeCell ref="CT5:CV5"/>
    <mergeCell ref="DI5:DK5"/>
    <mergeCell ref="DX5:DZ5"/>
    <mergeCell ref="DR4:DS4"/>
    <mergeCell ref="DT4:DU4"/>
    <mergeCell ref="H5:J5"/>
    <mergeCell ref="W5:Y5"/>
    <mergeCell ref="AL5:AN5"/>
    <mergeCell ref="DN4:DO4"/>
    <mergeCell ref="CW4:CX4"/>
    <mergeCell ref="CY4:CZ4"/>
    <mergeCell ref="DC4:DD4"/>
    <mergeCell ref="DE4:DF4"/>
    <mergeCell ref="DG4:DH4"/>
    <mergeCell ref="DL4:DM4"/>
    <mergeCell ref="CP4:CQ4"/>
    <mergeCell ref="CR4:CS4"/>
    <mergeCell ref="CA4:CB4"/>
    <mergeCell ref="CC4:CD4"/>
    <mergeCell ref="CH4:CI4"/>
    <mergeCell ref="BD4:BE4"/>
    <mergeCell ref="BF4:BG4"/>
    <mergeCell ref="CN4:CO4"/>
    <mergeCell ref="AU4:AV4"/>
    <mergeCell ref="AW4:AX4"/>
    <mergeCell ref="AY4:AZ4"/>
    <mergeCell ref="BJ4:BK4"/>
    <mergeCell ref="BL4:BM4"/>
    <mergeCell ref="CJ4:CK4"/>
    <mergeCell ref="BN4:BO4"/>
    <mergeCell ref="BS4:BT4"/>
    <mergeCell ref="BU4:BV4"/>
    <mergeCell ref="BY4:BZ4"/>
    <mergeCell ref="DQ1:DZ1"/>
    <mergeCell ref="EB1:ED1"/>
    <mergeCell ref="EF1:EO1"/>
    <mergeCell ref="EQ1:ES1"/>
    <mergeCell ref="B3:N3"/>
    <mergeCell ref="Q3:AC3"/>
    <mergeCell ref="AF3:AR3"/>
    <mergeCell ref="DM2:DO2"/>
    <mergeCell ref="BT2:BV2"/>
    <mergeCell ref="CI2:CK2"/>
    <mergeCell ref="CX2:CZ2"/>
    <mergeCell ref="AU3:BG3"/>
    <mergeCell ref="BJ3:BV3"/>
    <mergeCell ref="EB2:ED2"/>
    <mergeCell ref="EQ2:ES2"/>
    <mergeCell ref="DR3:ED3"/>
    <mergeCell ref="EG3:ES3"/>
    <mergeCell ref="BY3:CK3"/>
    <mergeCell ref="CN3:CZ3"/>
    <mergeCell ref="DC3:DO3"/>
    <mergeCell ref="CX1:CZ1"/>
    <mergeCell ref="DB1:DK1"/>
    <mergeCell ref="DM1:DO1"/>
    <mergeCell ref="L2:N2"/>
    <mergeCell ref="AA2:AC2"/>
    <mergeCell ref="AP2:AR2"/>
    <mergeCell ref="BE2:BG2"/>
    <mergeCell ref="BI1:BR1"/>
    <mergeCell ref="BT1:BV1"/>
    <mergeCell ref="BX1:CG1"/>
    <mergeCell ref="CI1:CK1"/>
    <mergeCell ref="AT1:BC1"/>
    <mergeCell ref="BE1:BG1"/>
    <mergeCell ref="P1:Y1"/>
    <mergeCell ref="AA1:AC1"/>
    <mergeCell ref="AE1:AN1"/>
    <mergeCell ref="B45:F45"/>
    <mergeCell ref="B46:F46"/>
    <mergeCell ref="B47:F47"/>
    <mergeCell ref="B48:G48"/>
    <mergeCell ref="AP1:AR1"/>
    <mergeCell ref="A1:J1"/>
    <mergeCell ref="L1:N1"/>
    <mergeCell ref="CM1:CV1"/>
    <mergeCell ref="B44:F44"/>
    <mergeCell ref="B4:C4"/>
    <mergeCell ref="D4:E4"/>
    <mergeCell ref="F4:G4"/>
    <mergeCell ref="K4:L4"/>
    <mergeCell ref="M4:N4"/>
    <mergeCell ref="Q4:R4"/>
    <mergeCell ref="S4:T4"/>
    <mergeCell ref="U4:V4"/>
    <mergeCell ref="Z4:AA4"/>
    <mergeCell ref="AB4:AC4"/>
    <mergeCell ref="AF4:AG4"/>
    <mergeCell ref="AH4:AI4"/>
    <mergeCell ref="AJ4:AK4"/>
    <mergeCell ref="AO4:AP4"/>
    <mergeCell ref="AQ4:AR4"/>
  </mergeCells>
  <pageMargins left="0.79" right="0.2" top="0.28000000000000003" bottom="0.17" header="0.17" footer="0.17"/>
  <pageSetup scale="81" orientation="landscape" r:id="rId1"/>
  <colBreaks count="6" manualBreakCount="6">
    <brk id="30" max="40" man="1"/>
    <brk id="45" max="1048575" man="1"/>
    <brk id="75" max="1048575" man="1"/>
    <brk id="105" max="40" man="1"/>
    <brk id="135" max="40" man="1"/>
    <brk id="14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P11" sqref="P11"/>
    </sheetView>
  </sheetViews>
  <sheetFormatPr defaultRowHeight="15"/>
  <cols>
    <col min="1" max="1" width="19.5703125" style="1" bestFit="1" customWidth="1"/>
    <col min="2" max="7" width="7.42578125" style="1" bestFit="1" customWidth="1"/>
    <col min="8" max="9" width="7.5703125" style="1" bestFit="1" customWidth="1"/>
    <col min="10" max="10" width="7.5703125" style="47" bestFit="1" customWidth="1"/>
    <col min="11" max="13" width="6.28515625" style="1" customWidth="1"/>
    <col min="14" max="14" width="6.28515625" style="46" customWidth="1"/>
  </cols>
  <sheetData>
    <row r="1" spans="1:14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205" t="s">
        <v>0</v>
      </c>
      <c r="L1" s="205"/>
      <c r="M1" s="205"/>
      <c r="N1" s="205"/>
    </row>
    <row r="2" spans="1:14">
      <c r="A2" s="62"/>
      <c r="B2" s="57"/>
      <c r="C2" s="62"/>
      <c r="D2" s="62"/>
      <c r="E2" s="62"/>
      <c r="F2" s="62"/>
      <c r="G2" s="62"/>
      <c r="H2" s="62"/>
      <c r="I2" s="62"/>
      <c r="J2" s="62"/>
      <c r="K2" s="205" t="s">
        <v>1</v>
      </c>
      <c r="L2" s="205"/>
      <c r="M2" s="205"/>
      <c r="N2" s="205"/>
    </row>
    <row r="3" spans="1:14">
      <c r="A3" s="61" t="s">
        <v>2</v>
      </c>
      <c r="B3" s="200" t="s">
        <v>74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4" ht="41.25" customHeight="1">
      <c r="A4" s="10"/>
      <c r="B4" s="196" t="s">
        <v>12</v>
      </c>
      <c r="C4" s="196"/>
      <c r="D4" s="196" t="s">
        <v>13</v>
      </c>
      <c r="E4" s="196"/>
      <c r="F4" s="196" t="s">
        <v>14</v>
      </c>
      <c r="G4" s="196"/>
      <c r="H4" s="10" t="s">
        <v>12</v>
      </c>
      <c r="I4" s="10" t="s">
        <v>13</v>
      </c>
      <c r="J4" s="10" t="s">
        <v>14</v>
      </c>
      <c r="K4" s="196" t="s">
        <v>15</v>
      </c>
      <c r="L4" s="196"/>
      <c r="M4" s="196" t="s">
        <v>16</v>
      </c>
      <c r="N4" s="196"/>
    </row>
    <row r="5" spans="1:14">
      <c r="A5" s="7"/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201" t="s">
        <v>19</v>
      </c>
      <c r="I5" s="201"/>
      <c r="J5" s="201"/>
      <c r="K5" s="7" t="s">
        <v>17</v>
      </c>
      <c r="L5" s="7" t="s">
        <v>18</v>
      </c>
      <c r="M5" s="7" t="s">
        <v>17</v>
      </c>
      <c r="N5" s="7" t="s">
        <v>18</v>
      </c>
    </row>
    <row r="6" spans="1:14">
      <c r="A6" s="110" t="s">
        <v>45</v>
      </c>
      <c r="B6" s="111">
        <v>10.050000000000001</v>
      </c>
      <c r="C6" s="111">
        <v>61.6</v>
      </c>
      <c r="D6" s="111">
        <v>10.17</v>
      </c>
      <c r="E6" s="111">
        <v>64.27000000000001</v>
      </c>
      <c r="F6" s="111">
        <v>10.17</v>
      </c>
      <c r="G6" s="111">
        <v>64.27000000000001</v>
      </c>
      <c r="H6" s="112">
        <f t="shared" ref="H6:H35" si="0">IFERROR(C6/B6,"")</f>
        <v>6.1293532338308454</v>
      </c>
      <c r="I6" s="112">
        <f t="shared" ref="I6:I35" si="1">IFERROR(E6/D6,"")</f>
        <v>6.319567354965586</v>
      </c>
      <c r="J6" s="113">
        <f t="shared" ref="J6:J35" si="2">IFERROR(G6/F6,"")</f>
        <v>6.319567354965586</v>
      </c>
      <c r="K6" s="207">
        <f t="shared" ref="K6:K35" si="3">IFERROR((D6-B6)/B6*1,"")</f>
        <v>1.1940298507462609E-2</v>
      </c>
      <c r="L6" s="207">
        <f t="shared" ref="L6:L35" si="4">IFERROR((E6-C6)/C6*1,"")</f>
        <v>4.3344155844155983E-2</v>
      </c>
      <c r="M6" s="207">
        <f t="shared" ref="M6:M35" si="5">IFERROR((F6-D6)/D6*1,"")</f>
        <v>0</v>
      </c>
      <c r="N6" s="207">
        <f t="shared" ref="N6:N35" si="6">IFERROR((G6-E6)/E6*1,"")</f>
        <v>0</v>
      </c>
    </row>
    <row r="7" spans="1:14">
      <c r="A7" s="114" t="s">
        <v>36</v>
      </c>
      <c r="B7" s="111">
        <v>12.797999999999998</v>
      </c>
      <c r="C7" s="111">
        <v>61.685000000000009</v>
      </c>
      <c r="D7" s="111">
        <v>16.125</v>
      </c>
      <c r="E7" s="111">
        <v>82.82</v>
      </c>
      <c r="F7" s="111">
        <v>16.125</v>
      </c>
      <c r="G7" s="111">
        <v>82.82</v>
      </c>
      <c r="H7" s="112">
        <f t="shared" si="0"/>
        <v>4.8198937333958449</v>
      </c>
      <c r="I7" s="112">
        <f t="shared" si="1"/>
        <v>5.1361240310077516</v>
      </c>
      <c r="J7" s="113">
        <f t="shared" si="2"/>
        <v>5.1361240310077516</v>
      </c>
      <c r="K7" s="207">
        <f t="shared" si="3"/>
        <v>0.25996249413970951</v>
      </c>
      <c r="L7" s="207">
        <f t="shared" si="4"/>
        <v>0.34262786739077539</v>
      </c>
      <c r="M7" s="207">
        <f t="shared" si="5"/>
        <v>0</v>
      </c>
      <c r="N7" s="207">
        <f t="shared" si="6"/>
        <v>0</v>
      </c>
    </row>
    <row r="8" spans="1:14">
      <c r="A8" s="114" t="s">
        <v>22</v>
      </c>
      <c r="B8" s="111">
        <v>6.6040000000000001</v>
      </c>
      <c r="C8" s="111">
        <v>38.769999999999996</v>
      </c>
      <c r="D8" s="111">
        <v>8.0850000000000009</v>
      </c>
      <c r="E8" s="111">
        <v>41.08</v>
      </c>
      <c r="F8" s="111">
        <v>8.0850000000000009</v>
      </c>
      <c r="G8" s="111">
        <v>41.08</v>
      </c>
      <c r="H8" s="112">
        <f t="shared" si="0"/>
        <v>5.8706844336765593</v>
      </c>
      <c r="I8" s="112">
        <f t="shared" si="1"/>
        <v>5.0810142238713656</v>
      </c>
      <c r="J8" s="113">
        <f t="shared" si="2"/>
        <v>5.0810142238713656</v>
      </c>
      <c r="K8" s="207">
        <f t="shared" si="3"/>
        <v>0.2242580254391279</v>
      </c>
      <c r="L8" s="207">
        <f t="shared" si="4"/>
        <v>5.9582151147794749E-2</v>
      </c>
      <c r="M8" s="207">
        <f t="shared" si="5"/>
        <v>0</v>
      </c>
      <c r="N8" s="207">
        <f t="shared" si="6"/>
        <v>0</v>
      </c>
    </row>
    <row r="9" spans="1:14">
      <c r="A9" s="114" t="s">
        <v>43</v>
      </c>
      <c r="B9" s="111">
        <v>16.841999999999999</v>
      </c>
      <c r="C9" s="111">
        <v>74.816000000000003</v>
      </c>
      <c r="D9" s="111">
        <v>16.852</v>
      </c>
      <c r="E9" s="111">
        <v>74.809999999999988</v>
      </c>
      <c r="F9" s="111">
        <v>17.501999999999999</v>
      </c>
      <c r="G9" s="111">
        <v>83.88</v>
      </c>
      <c r="H9" s="112">
        <f t="shared" si="0"/>
        <v>4.4422277639235253</v>
      </c>
      <c r="I9" s="112">
        <f t="shared" si="1"/>
        <v>4.4392356990268214</v>
      </c>
      <c r="J9" s="113">
        <f t="shared" si="2"/>
        <v>4.7925951319849158</v>
      </c>
      <c r="K9" s="207">
        <f t="shared" si="3"/>
        <v>5.9375371096078637E-4</v>
      </c>
      <c r="L9" s="207">
        <f t="shared" si="4"/>
        <v>-8.0196749358618982E-5</v>
      </c>
      <c r="M9" s="207">
        <f t="shared" si="5"/>
        <v>3.8571089484927518E-2</v>
      </c>
      <c r="N9" s="207">
        <f t="shared" si="6"/>
        <v>0.12124047587220972</v>
      </c>
    </row>
    <row r="10" spans="1:14">
      <c r="A10" s="115" t="s">
        <v>33</v>
      </c>
      <c r="B10" s="116">
        <v>292.81900000000002</v>
      </c>
      <c r="C10" s="116">
        <v>1129.3139999999999</v>
      </c>
      <c r="D10" s="116">
        <v>312.61999999999995</v>
      </c>
      <c r="E10" s="116">
        <v>1187.6811000000002</v>
      </c>
      <c r="F10" s="116">
        <v>169.35799999999998</v>
      </c>
      <c r="G10" s="116">
        <v>775.81999999999994</v>
      </c>
      <c r="H10" s="117">
        <f t="shared" si="0"/>
        <v>3.8566964575386153</v>
      </c>
      <c r="I10" s="117">
        <f t="shared" si="1"/>
        <v>3.7991206576674572</v>
      </c>
      <c r="J10" s="118">
        <f t="shared" si="2"/>
        <v>4.5809468699441425</v>
      </c>
      <c r="K10" s="207">
        <f t="shared" si="3"/>
        <v>6.7621978082023124E-2</v>
      </c>
      <c r="L10" s="207">
        <f t="shared" si="4"/>
        <v>5.1683676993290087E-2</v>
      </c>
      <c r="M10" s="207">
        <f t="shared" si="5"/>
        <v>-0.45826242722794447</v>
      </c>
      <c r="N10" s="207">
        <f t="shared" si="6"/>
        <v>-0.34677751460387829</v>
      </c>
    </row>
    <row r="11" spans="1:14">
      <c r="A11" s="119" t="s">
        <v>46</v>
      </c>
      <c r="B11" s="116">
        <v>8.5999999999999993E-2</v>
      </c>
      <c r="C11" s="116">
        <v>0.115</v>
      </c>
      <c r="D11" s="116">
        <v>0.03</v>
      </c>
      <c r="E11" s="116">
        <v>0.03</v>
      </c>
      <c r="F11" s="116">
        <v>0.09</v>
      </c>
      <c r="G11" s="116">
        <v>0.38</v>
      </c>
      <c r="H11" s="117">
        <f t="shared" si="0"/>
        <v>1.3372093023255816</v>
      </c>
      <c r="I11" s="117">
        <f t="shared" si="1"/>
        <v>1</v>
      </c>
      <c r="J11" s="118">
        <f t="shared" si="2"/>
        <v>4.2222222222222223</v>
      </c>
      <c r="K11" s="207">
        <f t="shared" si="3"/>
        <v>-0.65116279069767435</v>
      </c>
      <c r="L11" s="207">
        <f t="shared" si="4"/>
        <v>-0.73913043478260876</v>
      </c>
      <c r="M11" s="207">
        <f t="shared" si="5"/>
        <v>2</v>
      </c>
      <c r="N11" s="207">
        <f t="shared" si="6"/>
        <v>11.666666666666666</v>
      </c>
    </row>
    <row r="12" spans="1:14">
      <c r="A12" s="115" t="s">
        <v>37</v>
      </c>
      <c r="B12" s="116"/>
      <c r="C12" s="116"/>
      <c r="D12" s="116"/>
      <c r="E12" s="116"/>
      <c r="F12" s="116">
        <v>134.18100000000001</v>
      </c>
      <c r="G12" s="116">
        <v>551.46999999999991</v>
      </c>
      <c r="H12" s="117" t="str">
        <f t="shared" si="0"/>
        <v/>
      </c>
      <c r="I12" s="117" t="str">
        <f t="shared" si="1"/>
        <v/>
      </c>
      <c r="J12" s="118">
        <f t="shared" si="2"/>
        <v>4.1098963340562369</v>
      </c>
      <c r="K12" s="207" t="str">
        <f t="shared" si="3"/>
        <v/>
      </c>
      <c r="L12" s="207" t="str">
        <f t="shared" si="4"/>
        <v/>
      </c>
      <c r="M12" s="207" t="str">
        <f t="shared" si="5"/>
        <v/>
      </c>
      <c r="N12" s="207" t="str">
        <f t="shared" si="6"/>
        <v/>
      </c>
    </row>
    <row r="13" spans="1:14">
      <c r="A13" s="119" t="s">
        <v>25</v>
      </c>
      <c r="B13" s="116">
        <v>9.7650000000000006</v>
      </c>
      <c r="C13" s="116">
        <v>39.166000000000004</v>
      </c>
      <c r="D13" s="116">
        <v>9.77</v>
      </c>
      <c r="E13" s="116">
        <v>39.159999999999997</v>
      </c>
      <c r="F13" s="116">
        <v>9.77</v>
      </c>
      <c r="G13" s="116">
        <v>39.159999999999997</v>
      </c>
      <c r="H13" s="117">
        <f t="shared" si="0"/>
        <v>4.0108550947260628</v>
      </c>
      <c r="I13" s="117">
        <f t="shared" si="1"/>
        <v>4.0081883316274309</v>
      </c>
      <c r="J13" s="118">
        <f t="shared" si="2"/>
        <v>4.0081883316274309</v>
      </c>
      <c r="K13" s="207">
        <f t="shared" si="3"/>
        <v>5.1203277009718431E-4</v>
      </c>
      <c r="L13" s="207">
        <f t="shared" si="4"/>
        <v>-1.5319409692098586E-4</v>
      </c>
      <c r="M13" s="207">
        <f t="shared" si="5"/>
        <v>0</v>
      </c>
      <c r="N13" s="207">
        <f t="shared" si="6"/>
        <v>0</v>
      </c>
    </row>
    <row r="14" spans="1:14">
      <c r="A14" s="115" t="s">
        <v>26</v>
      </c>
      <c r="B14" s="116">
        <v>58.286000000000001</v>
      </c>
      <c r="C14" s="116">
        <v>201.97300000000001</v>
      </c>
      <c r="D14" s="116">
        <v>60.182999999999993</v>
      </c>
      <c r="E14" s="116">
        <v>212.32</v>
      </c>
      <c r="F14" s="116">
        <v>61.662999999999997</v>
      </c>
      <c r="G14" s="116">
        <v>244.01999999999998</v>
      </c>
      <c r="H14" s="117">
        <f t="shared" si="0"/>
        <v>3.4652060529115056</v>
      </c>
      <c r="I14" s="117">
        <f t="shared" si="1"/>
        <v>3.5279065516840307</v>
      </c>
      <c r="J14" s="118">
        <f t="shared" si="2"/>
        <v>3.957316380974004</v>
      </c>
      <c r="K14" s="207">
        <f t="shared" si="3"/>
        <v>3.254640908622982E-2</v>
      </c>
      <c r="L14" s="207">
        <f t="shared" si="4"/>
        <v>5.1229619800666322E-2</v>
      </c>
      <c r="M14" s="207">
        <f t="shared" si="5"/>
        <v>2.4591662097270064E-2</v>
      </c>
      <c r="N14" s="207">
        <f t="shared" si="6"/>
        <v>0.14930293896006025</v>
      </c>
    </row>
    <row r="15" spans="1:14">
      <c r="A15" s="115" t="s">
        <v>24</v>
      </c>
      <c r="B15" s="116">
        <v>18.37</v>
      </c>
      <c r="C15" s="116">
        <v>68.210000000000008</v>
      </c>
      <c r="D15" s="116">
        <v>18.37</v>
      </c>
      <c r="E15" s="116">
        <v>68.210000000000008</v>
      </c>
      <c r="F15" s="116">
        <v>19.13</v>
      </c>
      <c r="G15" s="116">
        <v>70.92</v>
      </c>
      <c r="H15" s="117">
        <f t="shared" si="0"/>
        <v>3.7131192161132285</v>
      </c>
      <c r="I15" s="117">
        <f t="shared" si="1"/>
        <v>3.7131192161132285</v>
      </c>
      <c r="J15" s="118">
        <f t="shared" si="2"/>
        <v>3.70726607422896</v>
      </c>
      <c r="K15" s="207">
        <f t="shared" si="3"/>
        <v>0</v>
      </c>
      <c r="L15" s="207">
        <f t="shared" si="4"/>
        <v>0</v>
      </c>
      <c r="M15" s="207">
        <f t="shared" si="5"/>
        <v>4.1371801850843659E-2</v>
      </c>
      <c r="N15" s="207">
        <f t="shared" si="6"/>
        <v>3.9730244832135955E-2</v>
      </c>
    </row>
    <row r="16" spans="1:14">
      <c r="A16" s="115" t="s">
        <v>27</v>
      </c>
      <c r="B16" s="116">
        <v>157.33100000000002</v>
      </c>
      <c r="C16" s="116">
        <v>426.38100000000003</v>
      </c>
      <c r="D16" s="116">
        <v>124.39</v>
      </c>
      <c r="E16" s="116">
        <v>279.61099999999999</v>
      </c>
      <c r="F16" s="116">
        <v>165.99700000000001</v>
      </c>
      <c r="G16" s="116">
        <v>554.52</v>
      </c>
      <c r="H16" s="117">
        <f t="shared" si="0"/>
        <v>2.7100889208102661</v>
      </c>
      <c r="I16" s="117">
        <f t="shared" si="1"/>
        <v>2.2478575448187152</v>
      </c>
      <c r="J16" s="118">
        <f t="shared" si="2"/>
        <v>3.3405422989572098</v>
      </c>
      <c r="K16" s="207">
        <f t="shared" si="3"/>
        <v>-0.20937386783278575</v>
      </c>
      <c r="L16" s="207">
        <f t="shared" si="4"/>
        <v>-0.34422265532469792</v>
      </c>
      <c r="M16" s="207">
        <f t="shared" si="5"/>
        <v>0.33448830291824111</v>
      </c>
      <c r="N16" s="207">
        <f t="shared" si="6"/>
        <v>0.98318378032337783</v>
      </c>
    </row>
    <row r="17" spans="1:14">
      <c r="A17" s="115" t="s">
        <v>44</v>
      </c>
      <c r="B17" s="116">
        <v>5.6840000000000002</v>
      </c>
      <c r="C17" s="116">
        <v>18.04</v>
      </c>
      <c r="D17" s="116">
        <v>5.69</v>
      </c>
      <c r="E17" s="116">
        <v>18.04</v>
      </c>
      <c r="F17" s="116">
        <v>5.69</v>
      </c>
      <c r="G17" s="116">
        <v>18.04</v>
      </c>
      <c r="H17" s="117">
        <f t="shared" si="0"/>
        <v>3.1738212526389864</v>
      </c>
      <c r="I17" s="117">
        <f t="shared" si="1"/>
        <v>3.1704745166959576</v>
      </c>
      <c r="J17" s="118">
        <f t="shared" si="2"/>
        <v>3.1704745166959576</v>
      </c>
      <c r="K17" s="207">
        <f t="shared" si="3"/>
        <v>1.0555946516538049E-3</v>
      </c>
      <c r="L17" s="207">
        <f t="shared" si="4"/>
        <v>0</v>
      </c>
      <c r="M17" s="207">
        <f t="shared" si="5"/>
        <v>0</v>
      </c>
      <c r="N17" s="207">
        <f t="shared" si="6"/>
        <v>0</v>
      </c>
    </row>
    <row r="18" spans="1:14">
      <c r="A18" s="115" t="s">
        <v>39</v>
      </c>
      <c r="B18" s="116">
        <v>93.044999999999987</v>
      </c>
      <c r="C18" s="116">
        <v>261.55736999999999</v>
      </c>
      <c r="D18" s="116">
        <v>96.658999999999992</v>
      </c>
      <c r="E18" s="116">
        <v>287.50000000000006</v>
      </c>
      <c r="F18" s="116">
        <v>93.082999999999998</v>
      </c>
      <c r="G18" s="116">
        <v>279.14</v>
      </c>
      <c r="H18" s="117">
        <f t="shared" si="0"/>
        <v>2.8110846364662265</v>
      </c>
      <c r="I18" s="117">
        <f t="shared" si="1"/>
        <v>2.9743738296485591</v>
      </c>
      <c r="J18" s="118">
        <f t="shared" si="2"/>
        <v>2.9988290020734181</v>
      </c>
      <c r="K18" s="207">
        <f t="shared" si="3"/>
        <v>3.8841420817883873E-2</v>
      </c>
      <c r="L18" s="207">
        <f t="shared" si="4"/>
        <v>9.9185238022541922E-2</v>
      </c>
      <c r="M18" s="207">
        <f t="shared" si="5"/>
        <v>-3.6996037616776438E-2</v>
      </c>
      <c r="N18" s="207">
        <f t="shared" si="6"/>
        <v>-2.9078260869565456E-2</v>
      </c>
    </row>
    <row r="19" spans="1:14">
      <c r="A19" s="115" t="s">
        <v>30</v>
      </c>
      <c r="B19" s="116">
        <v>20.649000000000001</v>
      </c>
      <c r="C19" s="116">
        <v>114.98159999999999</v>
      </c>
      <c r="D19" s="116">
        <v>22.470000000000002</v>
      </c>
      <c r="E19" s="116">
        <v>59.61999999999999</v>
      </c>
      <c r="F19" s="116">
        <v>22.470000000000002</v>
      </c>
      <c r="G19" s="116">
        <v>59.61999999999999</v>
      </c>
      <c r="H19" s="117">
        <f t="shared" si="0"/>
        <v>5.568385878250762</v>
      </c>
      <c r="I19" s="117">
        <f t="shared" si="1"/>
        <v>2.653315531820204</v>
      </c>
      <c r="J19" s="118">
        <f t="shared" si="2"/>
        <v>2.653315531820204</v>
      </c>
      <c r="K19" s="207">
        <f t="shared" si="3"/>
        <v>8.8188289989830082E-2</v>
      </c>
      <c r="L19" s="207">
        <f t="shared" si="4"/>
        <v>-0.4814822545520327</v>
      </c>
      <c r="M19" s="207">
        <f t="shared" si="5"/>
        <v>0</v>
      </c>
      <c r="N19" s="207">
        <f t="shared" si="6"/>
        <v>0</v>
      </c>
    </row>
    <row r="20" spans="1:14">
      <c r="A20" s="120" t="s">
        <v>28</v>
      </c>
      <c r="B20" s="116">
        <v>10.47</v>
      </c>
      <c r="C20" s="116">
        <v>24.14</v>
      </c>
      <c r="D20" s="116">
        <v>10.47</v>
      </c>
      <c r="E20" s="116">
        <v>24.141000000000002</v>
      </c>
      <c r="F20" s="116">
        <v>10.47</v>
      </c>
      <c r="G20" s="116">
        <v>24.14</v>
      </c>
      <c r="H20" s="117">
        <f t="shared" si="0"/>
        <v>2.305635148042025</v>
      </c>
      <c r="I20" s="117">
        <f t="shared" si="1"/>
        <v>2.3057306590257878</v>
      </c>
      <c r="J20" s="118">
        <f t="shared" si="2"/>
        <v>2.305635148042025</v>
      </c>
      <c r="K20" s="207">
        <f t="shared" si="3"/>
        <v>0</v>
      </c>
      <c r="L20" s="207">
        <f t="shared" si="4"/>
        <v>4.1425020712560984E-5</v>
      </c>
      <c r="M20" s="207">
        <f t="shared" si="5"/>
        <v>0</v>
      </c>
      <c r="N20" s="207">
        <f t="shared" si="6"/>
        <v>-4.1423304751303673E-5</v>
      </c>
    </row>
    <row r="21" spans="1:14">
      <c r="A21" s="115" t="s">
        <v>31</v>
      </c>
      <c r="B21" s="116">
        <v>97.123999999999981</v>
      </c>
      <c r="C21" s="116">
        <v>207.70400000000001</v>
      </c>
      <c r="D21" s="116">
        <v>97.559999999999988</v>
      </c>
      <c r="E21" s="116">
        <v>207.66</v>
      </c>
      <c r="F21" s="116">
        <v>97.559999999999988</v>
      </c>
      <c r="G21" s="116">
        <v>207.72</v>
      </c>
      <c r="H21" s="117">
        <f t="shared" si="0"/>
        <v>2.1385445409991357</v>
      </c>
      <c r="I21" s="117">
        <f t="shared" si="1"/>
        <v>2.1285362853628538</v>
      </c>
      <c r="J21" s="118">
        <f t="shared" si="2"/>
        <v>2.1291512915129154</v>
      </c>
      <c r="K21" s="207">
        <f t="shared" si="3"/>
        <v>4.4891067089494578E-3</v>
      </c>
      <c r="L21" s="207">
        <f t="shared" si="4"/>
        <v>-2.1183992604866127E-4</v>
      </c>
      <c r="M21" s="207">
        <f t="shared" si="5"/>
        <v>0</v>
      </c>
      <c r="N21" s="207">
        <f t="shared" si="6"/>
        <v>2.8893383415199016E-4</v>
      </c>
    </row>
    <row r="22" spans="1:14">
      <c r="A22" s="115" t="s">
        <v>38</v>
      </c>
      <c r="B22" s="116">
        <v>1.6509999999999998</v>
      </c>
      <c r="C22" s="116">
        <v>2.9843199999999999</v>
      </c>
      <c r="D22" s="116">
        <v>1.7349999999999999</v>
      </c>
      <c r="E22" s="116">
        <v>3.57</v>
      </c>
      <c r="F22" s="116">
        <v>1.6749999999999998</v>
      </c>
      <c r="G22" s="116">
        <v>3.2199999999999998</v>
      </c>
      <c r="H22" s="117">
        <f t="shared" si="0"/>
        <v>1.8075832828588736</v>
      </c>
      <c r="I22" s="117">
        <f t="shared" si="1"/>
        <v>2.0576368876080693</v>
      </c>
      <c r="J22" s="118">
        <f t="shared" si="2"/>
        <v>1.9223880597014926</v>
      </c>
      <c r="K22" s="207">
        <f t="shared" si="3"/>
        <v>5.0878255602665103E-2</v>
      </c>
      <c r="L22" s="207">
        <f t="shared" si="4"/>
        <v>0.19625241260990778</v>
      </c>
      <c r="M22" s="207">
        <f t="shared" si="5"/>
        <v>-3.4582132564841529E-2</v>
      </c>
      <c r="N22" s="207">
        <f t="shared" si="6"/>
        <v>-9.8039215686274536E-2</v>
      </c>
    </row>
    <row r="23" spans="1:14">
      <c r="A23" s="115" t="s">
        <v>71</v>
      </c>
      <c r="B23" s="116">
        <v>265.11700000000002</v>
      </c>
      <c r="C23" s="116">
        <v>502.46100000000001</v>
      </c>
      <c r="D23" s="116">
        <v>213.75400000000005</v>
      </c>
      <c r="E23" s="116">
        <v>369.84999999999997</v>
      </c>
      <c r="F23" s="116">
        <v>191.791</v>
      </c>
      <c r="G23" s="116">
        <v>333.82999999999993</v>
      </c>
      <c r="H23" s="117">
        <f t="shared" si="0"/>
        <v>1.8952424778494024</v>
      </c>
      <c r="I23" s="117">
        <f t="shared" si="1"/>
        <v>1.7302600185259687</v>
      </c>
      <c r="J23" s="118">
        <f t="shared" si="2"/>
        <v>1.7405926242628691</v>
      </c>
      <c r="K23" s="207">
        <f t="shared" si="3"/>
        <v>-0.19373710474997818</v>
      </c>
      <c r="L23" s="207">
        <f t="shared" si="4"/>
        <v>-0.26392297113606838</v>
      </c>
      <c r="M23" s="207">
        <f t="shared" si="5"/>
        <v>-0.10274895440553181</v>
      </c>
      <c r="N23" s="207">
        <f t="shared" si="6"/>
        <v>-9.7390834121941439E-2</v>
      </c>
    </row>
    <row r="24" spans="1:14">
      <c r="A24" s="115" t="s">
        <v>35</v>
      </c>
      <c r="B24" s="116">
        <v>24.38</v>
      </c>
      <c r="C24" s="116">
        <v>54.41</v>
      </c>
      <c r="D24" s="116">
        <v>26.560000000000002</v>
      </c>
      <c r="E24" s="116">
        <v>60.08</v>
      </c>
      <c r="F24" s="116">
        <v>32.06</v>
      </c>
      <c r="G24" s="116">
        <v>55.8</v>
      </c>
      <c r="H24" s="117">
        <f t="shared" si="0"/>
        <v>2.2317473338802296</v>
      </c>
      <c r="I24" s="117">
        <f t="shared" si="1"/>
        <v>2.262048192771084</v>
      </c>
      <c r="J24" s="118">
        <f t="shared" si="2"/>
        <v>1.7404865876481594</v>
      </c>
      <c r="K24" s="207">
        <f t="shared" si="3"/>
        <v>8.9417555373256907E-2</v>
      </c>
      <c r="L24" s="207">
        <f t="shared" si="4"/>
        <v>0.10420878514978868</v>
      </c>
      <c r="M24" s="207">
        <f t="shared" si="5"/>
        <v>0.20707831325301204</v>
      </c>
      <c r="N24" s="207">
        <f t="shared" si="6"/>
        <v>-7.1238348868175788E-2</v>
      </c>
    </row>
    <row r="25" spans="1:14">
      <c r="A25" s="115" t="s">
        <v>29</v>
      </c>
      <c r="B25" s="116">
        <v>4.7660000000000009</v>
      </c>
      <c r="C25" s="116">
        <v>19.259000000000004</v>
      </c>
      <c r="D25" s="116">
        <v>7.298</v>
      </c>
      <c r="E25" s="116">
        <v>10.260000000000002</v>
      </c>
      <c r="F25" s="116">
        <v>8.4300000000000015</v>
      </c>
      <c r="G25" s="116">
        <v>14.16</v>
      </c>
      <c r="H25" s="117">
        <f t="shared" si="0"/>
        <v>4.0409148132605957</v>
      </c>
      <c r="I25" s="117">
        <f t="shared" si="1"/>
        <v>1.4058646204439575</v>
      </c>
      <c r="J25" s="118">
        <f t="shared" si="2"/>
        <v>1.6797153024911029</v>
      </c>
      <c r="K25" s="207">
        <f t="shared" si="3"/>
        <v>0.53126311372219859</v>
      </c>
      <c r="L25" s="207">
        <f t="shared" si="4"/>
        <v>-0.46726205929695208</v>
      </c>
      <c r="M25" s="207">
        <f t="shared" si="5"/>
        <v>0.15511098931214051</v>
      </c>
      <c r="N25" s="207">
        <f t="shared" si="6"/>
        <v>0.3801169590643273</v>
      </c>
    </row>
    <row r="26" spans="1:14">
      <c r="A26" s="115" t="s">
        <v>21</v>
      </c>
      <c r="B26" s="116">
        <v>299.90999999999997</v>
      </c>
      <c r="C26" s="116">
        <v>461.16999999999996</v>
      </c>
      <c r="D26" s="116">
        <v>299.90999999999997</v>
      </c>
      <c r="E26" s="116">
        <v>461.16999999999996</v>
      </c>
      <c r="F26" s="116">
        <v>284.90999999999997</v>
      </c>
      <c r="G26" s="116">
        <v>454.16999999999996</v>
      </c>
      <c r="H26" s="117">
        <f t="shared" si="0"/>
        <v>1.537694641725851</v>
      </c>
      <c r="I26" s="117">
        <f t="shared" si="1"/>
        <v>1.537694641725851</v>
      </c>
      <c r="J26" s="118">
        <f t="shared" si="2"/>
        <v>1.594082341792145</v>
      </c>
      <c r="K26" s="207">
        <f t="shared" si="3"/>
        <v>0</v>
      </c>
      <c r="L26" s="207">
        <f t="shared" si="4"/>
        <v>0</v>
      </c>
      <c r="M26" s="207">
        <f t="shared" si="5"/>
        <v>-5.0015004501350407E-2</v>
      </c>
      <c r="N26" s="207">
        <f t="shared" si="6"/>
        <v>-1.5178784396209642E-2</v>
      </c>
    </row>
    <row r="27" spans="1:14">
      <c r="A27" s="121" t="s">
        <v>32</v>
      </c>
      <c r="B27" s="122">
        <v>551.66499999999996</v>
      </c>
      <c r="C27" s="122">
        <v>882.14099999999996</v>
      </c>
      <c r="D27" s="122">
        <v>551.67499999999995</v>
      </c>
      <c r="E27" s="122">
        <v>882.1400000000001</v>
      </c>
      <c r="F27" s="122">
        <v>541.81500000000005</v>
      </c>
      <c r="G27" s="122">
        <v>848.48</v>
      </c>
      <c r="H27" s="123">
        <f t="shared" si="0"/>
        <v>1.599051960882057</v>
      </c>
      <c r="I27" s="123">
        <f t="shared" si="1"/>
        <v>1.5990211628223141</v>
      </c>
      <c r="J27" s="124">
        <f t="shared" si="2"/>
        <v>1.5659957734651124</v>
      </c>
      <c r="K27" s="207">
        <f t="shared" si="3"/>
        <v>1.8126942981684364E-5</v>
      </c>
      <c r="L27" s="207">
        <f t="shared" si="4"/>
        <v>-1.1336056252488733E-6</v>
      </c>
      <c r="M27" s="207">
        <f t="shared" si="5"/>
        <v>-1.787284179997263E-2</v>
      </c>
      <c r="N27" s="207">
        <f t="shared" si="6"/>
        <v>-3.8157208606343751E-2</v>
      </c>
    </row>
    <row r="28" spans="1:14">
      <c r="A28" s="121" t="s">
        <v>51</v>
      </c>
      <c r="B28" s="122">
        <v>123.92400000000001</v>
      </c>
      <c r="C28" s="122">
        <v>187.5</v>
      </c>
      <c r="D28" s="122">
        <v>123.92400000000001</v>
      </c>
      <c r="E28" s="122">
        <v>181.5</v>
      </c>
      <c r="F28" s="122">
        <v>123.32400000000001</v>
      </c>
      <c r="G28" s="122">
        <v>181.5</v>
      </c>
      <c r="H28" s="123">
        <f t="shared" si="0"/>
        <v>1.5130241115522416</v>
      </c>
      <c r="I28" s="123">
        <f t="shared" si="1"/>
        <v>1.4646073399825699</v>
      </c>
      <c r="J28" s="124">
        <f t="shared" si="2"/>
        <v>1.4717329960105088</v>
      </c>
      <c r="K28" s="207">
        <f t="shared" si="3"/>
        <v>0</v>
      </c>
      <c r="L28" s="207">
        <f t="shared" si="4"/>
        <v>-3.2000000000000001E-2</v>
      </c>
      <c r="M28" s="207">
        <f t="shared" si="5"/>
        <v>-4.8416771569671276E-3</v>
      </c>
      <c r="N28" s="207">
        <f t="shared" si="6"/>
        <v>0</v>
      </c>
    </row>
    <row r="29" spans="1:14">
      <c r="A29" s="121" t="s">
        <v>47</v>
      </c>
      <c r="B29" s="122">
        <v>13.010000000000002</v>
      </c>
      <c r="C29" s="122">
        <v>12.54</v>
      </c>
      <c r="D29" s="122">
        <v>13.010000000000002</v>
      </c>
      <c r="E29" s="122">
        <v>12.54</v>
      </c>
      <c r="F29" s="122">
        <v>13.010000000000002</v>
      </c>
      <c r="G29" s="122">
        <v>12.54</v>
      </c>
      <c r="H29" s="123">
        <f t="shared" si="0"/>
        <v>0.9638739431206762</v>
      </c>
      <c r="I29" s="123">
        <f t="shared" si="1"/>
        <v>0.9638739431206762</v>
      </c>
      <c r="J29" s="124">
        <f t="shared" si="2"/>
        <v>0.9638739431206762</v>
      </c>
      <c r="K29" s="207">
        <f t="shared" si="3"/>
        <v>0</v>
      </c>
      <c r="L29" s="207">
        <f t="shared" si="4"/>
        <v>0</v>
      </c>
      <c r="M29" s="207">
        <f t="shared" si="5"/>
        <v>0</v>
      </c>
      <c r="N29" s="207">
        <f t="shared" si="6"/>
        <v>0</v>
      </c>
    </row>
    <row r="30" spans="1:14">
      <c r="A30" s="121" t="s">
        <v>34</v>
      </c>
      <c r="B30" s="122">
        <v>116.52000000000001</v>
      </c>
      <c r="C30" s="122">
        <v>106.47</v>
      </c>
      <c r="D30" s="122">
        <v>120.76</v>
      </c>
      <c r="E30" s="122">
        <v>109.04</v>
      </c>
      <c r="F30" s="122">
        <v>120.76</v>
      </c>
      <c r="G30" s="122">
        <v>109.04</v>
      </c>
      <c r="H30" s="123">
        <f t="shared" si="0"/>
        <v>0.91374871266735314</v>
      </c>
      <c r="I30" s="123">
        <f t="shared" si="1"/>
        <v>0.90294799602517395</v>
      </c>
      <c r="J30" s="124">
        <f t="shared" si="2"/>
        <v>0.90294799602517395</v>
      </c>
      <c r="K30" s="207">
        <f t="shared" si="3"/>
        <v>3.6388602814967343E-2</v>
      </c>
      <c r="L30" s="207">
        <f t="shared" si="4"/>
        <v>2.4138254907485748E-2</v>
      </c>
      <c r="M30" s="207">
        <f t="shared" si="5"/>
        <v>0</v>
      </c>
      <c r="N30" s="207">
        <f t="shared" si="6"/>
        <v>0</v>
      </c>
    </row>
    <row r="31" spans="1:14">
      <c r="A31" s="121" t="s">
        <v>41</v>
      </c>
      <c r="B31" s="122">
        <v>730.50599999999997</v>
      </c>
      <c r="C31" s="122">
        <v>871.63900000000012</v>
      </c>
      <c r="D31" s="122">
        <v>720.63999999999987</v>
      </c>
      <c r="E31" s="122">
        <v>860.89</v>
      </c>
      <c r="F31" s="122">
        <v>819.51199999999994</v>
      </c>
      <c r="G31" s="122">
        <v>674.84</v>
      </c>
      <c r="H31" s="123">
        <f t="shared" si="0"/>
        <v>1.1931989607203777</v>
      </c>
      <c r="I31" s="123">
        <f t="shared" si="1"/>
        <v>1.1946186722912968</v>
      </c>
      <c r="J31" s="124">
        <f t="shared" si="2"/>
        <v>0.82346567225373157</v>
      </c>
      <c r="K31" s="207">
        <f t="shared" si="3"/>
        <v>-1.3505707003091144E-2</v>
      </c>
      <c r="L31" s="207">
        <f t="shared" si="4"/>
        <v>-1.2331940172479818E-2</v>
      </c>
      <c r="M31" s="207">
        <f t="shared" si="5"/>
        <v>0.13720026642984026</v>
      </c>
      <c r="N31" s="207">
        <f t="shared" si="6"/>
        <v>-0.21611355690041695</v>
      </c>
    </row>
    <row r="32" spans="1:14">
      <c r="A32" s="121" t="s">
        <v>69</v>
      </c>
      <c r="B32" s="122">
        <v>11.670999999999999</v>
      </c>
      <c r="C32" s="122">
        <v>8.3170000000000002</v>
      </c>
      <c r="D32" s="122">
        <v>12.307</v>
      </c>
      <c r="E32" s="122">
        <v>15.370000000000001</v>
      </c>
      <c r="F32" s="122">
        <v>11.8</v>
      </c>
      <c r="G32" s="122">
        <v>8.2999999999999989</v>
      </c>
      <c r="H32" s="123">
        <f t="shared" si="0"/>
        <v>0.71262102647588044</v>
      </c>
      <c r="I32" s="123">
        <f t="shared" si="1"/>
        <v>1.2488827496546682</v>
      </c>
      <c r="J32" s="124">
        <f t="shared" si="2"/>
        <v>0.70338983050847448</v>
      </c>
      <c r="K32" s="207">
        <f t="shared" si="3"/>
        <v>5.449404506897447E-2</v>
      </c>
      <c r="L32" s="207">
        <f t="shared" si="4"/>
        <v>0.84802212336178917</v>
      </c>
      <c r="M32" s="207">
        <f t="shared" si="5"/>
        <v>-4.1196067278784401E-2</v>
      </c>
      <c r="N32" s="207">
        <f t="shared" si="6"/>
        <v>-0.45998698763825646</v>
      </c>
    </row>
    <row r="33" spans="1:14">
      <c r="A33" s="121" t="s">
        <v>53</v>
      </c>
      <c r="B33" s="122">
        <v>254.54999999999998</v>
      </c>
      <c r="C33" s="122">
        <v>112.80236000000001</v>
      </c>
      <c r="D33" s="122">
        <v>170.00799999999998</v>
      </c>
      <c r="E33" s="122">
        <v>128.86099999999999</v>
      </c>
      <c r="F33" s="122">
        <v>166.95599999999999</v>
      </c>
      <c r="G33" s="122">
        <v>114.06</v>
      </c>
      <c r="H33" s="123">
        <f t="shared" si="0"/>
        <v>0.44314421528187004</v>
      </c>
      <c r="I33" s="123">
        <f t="shared" si="1"/>
        <v>0.7579702131664392</v>
      </c>
      <c r="J33" s="124">
        <f t="shared" si="2"/>
        <v>0.68317400991878108</v>
      </c>
      <c r="K33" s="207">
        <f t="shared" si="3"/>
        <v>-0.33212335494009038</v>
      </c>
      <c r="L33" s="207">
        <f t="shared" si="4"/>
        <v>0.14236085131552195</v>
      </c>
      <c r="M33" s="207">
        <f t="shared" si="5"/>
        <v>-1.7952096371935396E-2</v>
      </c>
      <c r="N33" s="207">
        <f t="shared" si="6"/>
        <v>-0.11486019819805829</v>
      </c>
    </row>
    <row r="34" spans="1:14">
      <c r="A34" s="121" t="s">
        <v>48</v>
      </c>
      <c r="B34" s="122">
        <v>0.73099999999999998</v>
      </c>
      <c r="C34" s="122">
        <v>0.23400000000000001</v>
      </c>
      <c r="D34" s="122">
        <v>0.73</v>
      </c>
      <c r="E34" s="122">
        <v>0.23</v>
      </c>
      <c r="F34" s="122">
        <v>0.91</v>
      </c>
      <c r="G34" s="122">
        <v>0.28000000000000003</v>
      </c>
      <c r="H34" s="123">
        <f t="shared" si="0"/>
        <v>0.32010943912448703</v>
      </c>
      <c r="I34" s="123">
        <f t="shared" si="1"/>
        <v>0.31506849315068497</v>
      </c>
      <c r="J34" s="124">
        <f t="shared" si="2"/>
        <v>0.30769230769230771</v>
      </c>
      <c r="K34" s="207">
        <f t="shared" si="3"/>
        <v>-1.3679890560875526E-3</v>
      </c>
      <c r="L34" s="207">
        <f t="shared" si="4"/>
        <v>-1.709401709401711E-2</v>
      </c>
      <c r="M34" s="207">
        <f t="shared" si="5"/>
        <v>0.24657534246575349</v>
      </c>
      <c r="N34" s="207">
        <f t="shared" si="6"/>
        <v>0.21739130434782614</v>
      </c>
    </row>
    <row r="35" spans="1:14">
      <c r="A35" s="121" t="s">
        <v>20</v>
      </c>
      <c r="B35" s="122">
        <v>4.1470000000000002</v>
      </c>
      <c r="C35" s="122">
        <v>1.0773499999999998</v>
      </c>
      <c r="D35" s="122">
        <v>4.1440000000000001</v>
      </c>
      <c r="E35" s="122">
        <v>1.07</v>
      </c>
      <c r="F35" s="122">
        <v>4.944</v>
      </c>
      <c r="G35" s="122">
        <v>1.07</v>
      </c>
      <c r="H35" s="123">
        <f t="shared" si="0"/>
        <v>0.25979020979020973</v>
      </c>
      <c r="I35" s="123">
        <f t="shared" si="1"/>
        <v>0.25820463320463322</v>
      </c>
      <c r="J35" s="124">
        <f t="shared" si="2"/>
        <v>0.21642394822006475</v>
      </c>
      <c r="K35" s="207">
        <f t="shared" si="3"/>
        <v>-7.2341451651799214E-4</v>
      </c>
      <c r="L35" s="207">
        <f t="shared" si="4"/>
        <v>-6.8222954471617832E-3</v>
      </c>
      <c r="M35" s="207">
        <f t="shared" si="5"/>
        <v>0.193050193050193</v>
      </c>
      <c r="N35" s="207">
        <f t="shared" si="6"/>
        <v>0</v>
      </c>
    </row>
    <row r="36" spans="1:14">
      <c r="A36" s="51"/>
      <c r="B36" s="51"/>
      <c r="C36" s="51"/>
      <c r="D36" s="51"/>
      <c r="E36" s="51"/>
      <c r="F36" s="51"/>
      <c r="G36" s="51"/>
      <c r="H36" s="51"/>
      <c r="I36" s="51"/>
      <c r="J36" s="52"/>
      <c r="K36" s="51"/>
      <c r="L36" s="51"/>
      <c r="M36" s="51"/>
      <c r="N36" s="56"/>
    </row>
    <row r="37" spans="1:14">
      <c r="A37" s="55" t="s">
        <v>66</v>
      </c>
      <c r="B37" s="54">
        <v>3212.471</v>
      </c>
      <c r="C37" s="54">
        <v>5951.4579999999996</v>
      </c>
      <c r="D37" s="54">
        <v>3075.8989999999999</v>
      </c>
      <c r="E37" s="54">
        <v>5743.5240999999996</v>
      </c>
      <c r="F37" s="54">
        <v>3163.241</v>
      </c>
      <c r="G37" s="54">
        <v>5908.29</v>
      </c>
      <c r="H37" s="51">
        <v>1.8526106539171869</v>
      </c>
      <c r="I37" s="51">
        <v>1.8672668055745656</v>
      </c>
      <c r="J37" s="52">
        <v>1.867796351906162</v>
      </c>
      <c r="K37" s="51">
        <v>-4.2513068600463812E-2</v>
      </c>
      <c r="L37" s="51">
        <v>-3.4938312594997731E-2</v>
      </c>
      <c r="M37" s="51">
        <v>2.839560076582507E-2</v>
      </c>
      <c r="N37" s="51">
        <v>2.8687247956354939E-2</v>
      </c>
    </row>
    <row r="40" spans="1:14" ht="15.75">
      <c r="A40" s="189"/>
      <c r="B40" s="195" t="s">
        <v>82</v>
      </c>
      <c r="C40" s="195"/>
      <c r="D40" s="195"/>
      <c r="E40" s="195"/>
      <c r="F40" s="195"/>
      <c r="G40" s="4"/>
      <c r="H40" s="1" t="str">
        <f>IFERROR(C40/B40,"")</f>
        <v/>
      </c>
      <c r="I40" s="1" t="str">
        <f>IFERROR(E40/D40,"")</f>
        <v/>
      </c>
      <c r="J40" s="47" t="str">
        <f>IFERROR(G40/F40,"")</f>
        <v/>
      </c>
      <c r="K40" s="1" t="str">
        <f>IFERROR((D40-B40)/B40*1,"")</f>
        <v/>
      </c>
      <c r="L40" s="1" t="str">
        <f>IFERROR((E40-C40)/C40*1,"")</f>
        <v/>
      </c>
      <c r="M40" s="1" t="str">
        <f>IFERROR((F40-D40)/D40*1,"")</f>
        <v/>
      </c>
      <c r="N40" s="1" t="str">
        <f>IFERROR((G40-E40)/E40*1,"")</f>
        <v/>
      </c>
    </row>
    <row r="41" spans="1:14" ht="15.75">
      <c r="A41" s="190"/>
      <c r="B41" s="195" t="s">
        <v>83</v>
      </c>
      <c r="C41" s="195"/>
      <c r="D41" s="195"/>
      <c r="E41" s="195"/>
      <c r="F41" s="195"/>
      <c r="G41" s="4"/>
    </row>
    <row r="42" spans="1:14" ht="15.75">
      <c r="A42" s="191"/>
      <c r="B42" s="195" t="s">
        <v>84</v>
      </c>
      <c r="C42" s="195"/>
      <c r="D42" s="195"/>
      <c r="E42" s="195"/>
      <c r="F42" s="195"/>
      <c r="G42" s="4"/>
    </row>
  </sheetData>
  <mergeCells count="13">
    <mergeCell ref="B40:F40"/>
    <mergeCell ref="B41:F41"/>
    <mergeCell ref="B42:F42"/>
    <mergeCell ref="K1:N1"/>
    <mergeCell ref="K2:N2"/>
    <mergeCell ref="B3:N3"/>
    <mergeCell ref="A1:J1"/>
    <mergeCell ref="H5:J5"/>
    <mergeCell ref="B4:C4"/>
    <mergeCell ref="D4:E4"/>
    <mergeCell ref="F4:G4"/>
    <mergeCell ref="K4:L4"/>
    <mergeCell ref="M4:N4"/>
  </mergeCells>
  <pageMargins left="0.55000000000000004" right="0.34" top="0.28999999999999998" bottom="0.18" header="0.17" footer="0.16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4"/>
  <sheetViews>
    <sheetView topLeftCell="A7" workbookViewId="0">
      <selection activeCell="K6" sqref="K6:N28"/>
    </sheetView>
  </sheetViews>
  <sheetFormatPr defaultRowHeight="15"/>
  <cols>
    <col min="1" max="1" width="19.5703125" style="1" bestFit="1" customWidth="1"/>
    <col min="2" max="2" width="7.42578125" style="1" bestFit="1" customWidth="1"/>
    <col min="3" max="3" width="8.42578125" style="1" bestFit="1" customWidth="1"/>
    <col min="4" max="4" width="7.42578125" style="1" bestFit="1" customWidth="1"/>
    <col min="5" max="5" width="8.42578125" style="1" bestFit="1" customWidth="1"/>
    <col min="6" max="6" width="7.42578125" style="1" bestFit="1" customWidth="1"/>
    <col min="7" max="7" width="8.42578125" style="1" bestFit="1" customWidth="1"/>
    <col min="8" max="9" width="7.5703125" style="1" bestFit="1" customWidth="1"/>
    <col min="10" max="10" width="7.5703125" style="47" bestFit="1" customWidth="1"/>
    <col min="11" max="13" width="6.28515625" style="1" customWidth="1"/>
    <col min="14" max="14" width="6.28515625" style="46" customWidth="1"/>
  </cols>
  <sheetData>
    <row r="1" spans="1:14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197" t="s">
        <v>0</v>
      </c>
      <c r="L1" s="197"/>
      <c r="M1" s="197"/>
      <c r="N1" s="197"/>
    </row>
    <row r="2" spans="1:14">
      <c r="A2" s="5"/>
      <c r="B2" s="6"/>
      <c r="C2" s="5"/>
      <c r="D2" s="5"/>
      <c r="E2" s="5"/>
      <c r="F2" s="5"/>
      <c r="G2" s="5"/>
      <c r="H2" s="5"/>
      <c r="I2" s="5"/>
      <c r="J2" s="5"/>
      <c r="K2" s="206" t="s">
        <v>1</v>
      </c>
      <c r="L2" s="206"/>
      <c r="M2" s="206"/>
      <c r="N2" s="206"/>
    </row>
    <row r="3" spans="1:14">
      <c r="A3" s="61" t="s">
        <v>2</v>
      </c>
      <c r="B3" s="200" t="s">
        <v>73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4" ht="45.75" customHeight="1">
      <c r="A4" s="10"/>
      <c r="B4" s="196" t="s">
        <v>12</v>
      </c>
      <c r="C4" s="196"/>
      <c r="D4" s="196" t="s">
        <v>13</v>
      </c>
      <c r="E4" s="196"/>
      <c r="F4" s="196" t="s">
        <v>14</v>
      </c>
      <c r="G4" s="196"/>
      <c r="H4" s="10" t="s">
        <v>12</v>
      </c>
      <c r="I4" s="10" t="s">
        <v>13</v>
      </c>
      <c r="J4" s="10" t="s">
        <v>14</v>
      </c>
      <c r="K4" s="196" t="s">
        <v>15</v>
      </c>
      <c r="L4" s="196"/>
      <c r="M4" s="196" t="s">
        <v>16</v>
      </c>
      <c r="N4" s="196"/>
    </row>
    <row r="5" spans="1:14">
      <c r="A5" s="7"/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201" t="s">
        <v>19</v>
      </c>
      <c r="I5" s="201"/>
      <c r="J5" s="201"/>
      <c r="K5" s="7" t="s">
        <v>17</v>
      </c>
      <c r="L5" s="7" t="s">
        <v>18</v>
      </c>
      <c r="M5" s="7" t="s">
        <v>17</v>
      </c>
      <c r="N5" s="7" t="s">
        <v>18</v>
      </c>
    </row>
    <row r="6" spans="1:14">
      <c r="A6" s="114" t="s">
        <v>72</v>
      </c>
      <c r="B6" s="111">
        <v>2.5680000000000001</v>
      </c>
      <c r="C6" s="111">
        <v>48.74</v>
      </c>
      <c r="D6" s="111">
        <v>2.57</v>
      </c>
      <c r="E6" s="111">
        <v>48.8</v>
      </c>
      <c r="F6" s="111">
        <v>2.57</v>
      </c>
      <c r="G6" s="111">
        <v>48.8</v>
      </c>
      <c r="H6" s="112">
        <f t="shared" ref="H6:H28" si="0">IFERROR(C6/B6,"")</f>
        <v>18.9797507788162</v>
      </c>
      <c r="I6" s="112">
        <f t="shared" ref="I6:I28" si="1">IFERROR(E6/D6,"")</f>
        <v>18.988326848249027</v>
      </c>
      <c r="J6" s="113">
        <f t="shared" ref="J6:J28" si="2">IFERROR(G6/F6,"")</f>
        <v>18.988326848249027</v>
      </c>
      <c r="K6" s="207">
        <f t="shared" ref="K6:K28" si="3">IFERROR((D6-B6)/B6*1,"")</f>
        <v>7.7881619937686126E-4</v>
      </c>
      <c r="L6" s="207">
        <f t="shared" ref="L6:L28" si="4">IFERROR((E6-C6)/C6*1,"")</f>
        <v>1.2310217480507831E-3</v>
      </c>
      <c r="M6" s="207">
        <f t="shared" ref="M6:M28" si="5">IFERROR((F6-D6)/D6*1,"")</f>
        <v>0</v>
      </c>
      <c r="N6" s="207">
        <f t="shared" ref="N6:N28" si="6">IFERROR((G6-E6)/E6*1,"")</f>
        <v>0</v>
      </c>
    </row>
    <row r="7" spans="1:14">
      <c r="A7" s="125" t="s">
        <v>37</v>
      </c>
      <c r="B7" s="116"/>
      <c r="C7" s="116"/>
      <c r="D7" s="116"/>
      <c r="E7" s="116"/>
      <c r="F7" s="116">
        <v>1.6060000000000001</v>
      </c>
      <c r="G7" s="116">
        <v>16.576000000000001</v>
      </c>
      <c r="H7" s="117" t="str">
        <f t="shared" si="0"/>
        <v/>
      </c>
      <c r="I7" s="117" t="str">
        <f t="shared" si="1"/>
        <v/>
      </c>
      <c r="J7" s="118">
        <f t="shared" si="2"/>
        <v>10.321295143212952</v>
      </c>
      <c r="K7" s="207" t="str">
        <f t="shared" si="3"/>
        <v/>
      </c>
      <c r="L7" s="207" t="str">
        <f t="shared" si="4"/>
        <v/>
      </c>
      <c r="M7" s="207" t="str">
        <f t="shared" si="5"/>
        <v/>
      </c>
      <c r="N7" s="207" t="str">
        <f t="shared" si="6"/>
        <v/>
      </c>
    </row>
    <row r="8" spans="1:14">
      <c r="A8" s="115" t="s">
        <v>27</v>
      </c>
      <c r="B8" s="116">
        <v>594.89499999999998</v>
      </c>
      <c r="C8" s="116">
        <v>4592.2800000000007</v>
      </c>
      <c r="D8" s="116">
        <v>629.97699999999998</v>
      </c>
      <c r="E8" s="116">
        <v>4837.3100000000004</v>
      </c>
      <c r="F8" s="116">
        <v>634.54700000000003</v>
      </c>
      <c r="G8" s="116">
        <v>4842.3310000000001</v>
      </c>
      <c r="H8" s="117">
        <f t="shared" si="0"/>
        <v>7.7194799082190988</v>
      </c>
      <c r="I8" s="117">
        <f t="shared" si="1"/>
        <v>7.6785501692918956</v>
      </c>
      <c r="J8" s="118">
        <f t="shared" si="2"/>
        <v>7.6311620731009677</v>
      </c>
      <c r="K8" s="207">
        <f t="shared" si="3"/>
        <v>5.8971751317459374E-2</v>
      </c>
      <c r="L8" s="207">
        <f t="shared" si="4"/>
        <v>5.3356938165791221E-2</v>
      </c>
      <c r="M8" s="207">
        <f t="shared" si="5"/>
        <v>7.254233091049435E-3</v>
      </c>
      <c r="N8" s="207">
        <f t="shared" si="6"/>
        <v>1.0379735844921517E-3</v>
      </c>
    </row>
    <row r="9" spans="1:14">
      <c r="A9" s="119" t="s">
        <v>25</v>
      </c>
      <c r="B9" s="116">
        <v>1.1000000000000001</v>
      </c>
      <c r="C9" s="116">
        <v>1.6</v>
      </c>
      <c r="D9" s="116">
        <v>1.52</v>
      </c>
      <c r="E9" s="116">
        <v>10.52</v>
      </c>
      <c r="F9" s="116">
        <v>1.67</v>
      </c>
      <c r="G9" s="116">
        <v>11.35</v>
      </c>
      <c r="H9" s="117">
        <f t="shared" si="0"/>
        <v>1.4545454545454546</v>
      </c>
      <c r="I9" s="117">
        <f t="shared" si="1"/>
        <v>6.9210526315789469</v>
      </c>
      <c r="J9" s="118">
        <f t="shared" si="2"/>
        <v>6.7964071856287429</v>
      </c>
      <c r="K9" s="207">
        <f t="shared" si="3"/>
        <v>0.38181818181818172</v>
      </c>
      <c r="L9" s="207">
        <f t="shared" si="4"/>
        <v>5.5749999999999993</v>
      </c>
      <c r="M9" s="207">
        <f t="shared" si="5"/>
        <v>9.8684210526315735E-2</v>
      </c>
      <c r="N9" s="207">
        <f t="shared" si="6"/>
        <v>7.8897338403041833E-2</v>
      </c>
    </row>
    <row r="10" spans="1:14">
      <c r="A10" s="115" t="s">
        <v>47</v>
      </c>
      <c r="B10" s="116">
        <v>15.24</v>
      </c>
      <c r="C10" s="116">
        <v>97.536000000000001</v>
      </c>
      <c r="D10" s="116">
        <v>15.246</v>
      </c>
      <c r="E10" s="116">
        <v>97.135000000000005</v>
      </c>
      <c r="F10" s="116">
        <v>15.246</v>
      </c>
      <c r="G10" s="116">
        <v>97.331999999999994</v>
      </c>
      <c r="H10" s="117">
        <f t="shared" si="0"/>
        <v>6.4</v>
      </c>
      <c r="I10" s="117">
        <f t="shared" si="1"/>
        <v>6.3711793257247802</v>
      </c>
      <c r="J10" s="118">
        <f t="shared" si="2"/>
        <v>6.3841007477371106</v>
      </c>
      <c r="K10" s="207">
        <f t="shared" si="3"/>
        <v>3.9370078740158971E-4</v>
      </c>
      <c r="L10" s="207">
        <f t="shared" si="4"/>
        <v>-4.1113024934382814E-3</v>
      </c>
      <c r="M10" s="207">
        <f t="shared" si="5"/>
        <v>0</v>
      </c>
      <c r="N10" s="207">
        <f t="shared" si="6"/>
        <v>2.0281052143922224E-3</v>
      </c>
    </row>
    <row r="11" spans="1:14">
      <c r="A11" s="115" t="s">
        <v>32</v>
      </c>
      <c r="B11" s="116">
        <v>28.56</v>
      </c>
      <c r="C11" s="116">
        <v>240.75</v>
      </c>
      <c r="D11" s="116">
        <v>29.09</v>
      </c>
      <c r="E11" s="116">
        <v>246.4</v>
      </c>
      <c r="F11" s="116">
        <v>39.6</v>
      </c>
      <c r="G11" s="116">
        <v>227.57000000000002</v>
      </c>
      <c r="H11" s="117">
        <f t="shared" si="0"/>
        <v>8.4296218487394956</v>
      </c>
      <c r="I11" s="117">
        <f t="shared" si="1"/>
        <v>8.4702646957717427</v>
      </c>
      <c r="J11" s="118">
        <f t="shared" si="2"/>
        <v>5.7467171717171723</v>
      </c>
      <c r="K11" s="207">
        <f t="shared" si="3"/>
        <v>1.8557422969187717E-2</v>
      </c>
      <c r="L11" s="207">
        <f t="shared" si="4"/>
        <v>2.3468328141225361E-2</v>
      </c>
      <c r="M11" s="207">
        <f t="shared" si="5"/>
        <v>0.3612925403918873</v>
      </c>
      <c r="N11" s="207">
        <f t="shared" si="6"/>
        <v>-7.6420454545454486E-2</v>
      </c>
    </row>
    <row r="12" spans="1:14">
      <c r="A12" s="115" t="s">
        <v>31</v>
      </c>
      <c r="B12" s="73">
        <v>51.578000000000003</v>
      </c>
      <c r="C12" s="73">
        <v>286.27999999999997</v>
      </c>
      <c r="D12" s="126">
        <v>51.59</v>
      </c>
      <c r="E12" s="126">
        <v>287.39</v>
      </c>
      <c r="F12" s="126">
        <v>51.85</v>
      </c>
      <c r="G12" s="126">
        <v>289.40999999999997</v>
      </c>
      <c r="H12" s="117">
        <f t="shared" si="0"/>
        <v>5.5504284772577446</v>
      </c>
      <c r="I12" s="117">
        <f t="shared" si="1"/>
        <v>5.570653227369645</v>
      </c>
      <c r="J12" s="118">
        <f t="shared" si="2"/>
        <v>5.5816779170684656</v>
      </c>
      <c r="K12" s="207">
        <f t="shared" si="3"/>
        <v>2.3265733452247961E-4</v>
      </c>
      <c r="L12" s="207">
        <f t="shared" si="4"/>
        <v>3.8773229006567479E-3</v>
      </c>
      <c r="M12" s="207">
        <f t="shared" si="5"/>
        <v>5.0397363830199261E-3</v>
      </c>
      <c r="N12" s="207">
        <f t="shared" si="6"/>
        <v>7.0287762274260828E-3</v>
      </c>
    </row>
    <row r="13" spans="1:14">
      <c r="A13" s="121" t="s">
        <v>71</v>
      </c>
      <c r="B13" s="122">
        <v>879.68000000000006</v>
      </c>
      <c r="C13" s="122">
        <v>4233.3999999999996</v>
      </c>
      <c r="D13" s="122">
        <v>867.46299999999997</v>
      </c>
      <c r="E13" s="122">
        <v>4605.2299999999996</v>
      </c>
      <c r="F13" s="122">
        <v>870.56299999999987</v>
      </c>
      <c r="G13" s="122">
        <v>3901.002</v>
      </c>
      <c r="H13" s="123">
        <f t="shared" si="0"/>
        <v>4.8124317933794103</v>
      </c>
      <c r="I13" s="123">
        <f t="shared" si="1"/>
        <v>5.3088489076767535</v>
      </c>
      <c r="J13" s="124">
        <f t="shared" si="2"/>
        <v>4.481010564427848</v>
      </c>
      <c r="K13" s="207">
        <f t="shared" si="3"/>
        <v>-1.3888004728992471E-2</v>
      </c>
      <c r="L13" s="207">
        <f t="shared" si="4"/>
        <v>8.7832475079132596E-2</v>
      </c>
      <c r="M13" s="207">
        <f t="shared" si="5"/>
        <v>3.5736394520572163E-3</v>
      </c>
      <c r="N13" s="207">
        <f t="shared" si="6"/>
        <v>-0.15291918101810326</v>
      </c>
    </row>
    <row r="14" spans="1:14">
      <c r="A14" s="121" t="s">
        <v>53</v>
      </c>
      <c r="B14" s="122">
        <v>958.28499999999997</v>
      </c>
      <c r="C14" s="122">
        <v>4171.07</v>
      </c>
      <c r="D14" s="122">
        <v>992.125</v>
      </c>
      <c r="E14" s="122">
        <v>4169.7860000000001</v>
      </c>
      <c r="F14" s="122">
        <v>997.70800000000008</v>
      </c>
      <c r="G14" s="122">
        <v>4307.17</v>
      </c>
      <c r="H14" s="123">
        <f t="shared" si="0"/>
        <v>4.3526403940372642</v>
      </c>
      <c r="I14" s="123">
        <f t="shared" si="1"/>
        <v>4.2028837092100293</v>
      </c>
      <c r="J14" s="124">
        <f t="shared" si="2"/>
        <v>4.3170647123206383</v>
      </c>
      <c r="K14" s="207">
        <f t="shared" si="3"/>
        <v>3.5313085355609272E-2</v>
      </c>
      <c r="L14" s="207">
        <f t="shared" si="4"/>
        <v>-3.0783468030976484E-4</v>
      </c>
      <c r="M14" s="207">
        <f t="shared" si="5"/>
        <v>5.6273151064634838E-3</v>
      </c>
      <c r="N14" s="207">
        <f t="shared" si="6"/>
        <v>3.2947494187951135E-2</v>
      </c>
    </row>
    <row r="15" spans="1:14">
      <c r="A15" s="121" t="s">
        <v>33</v>
      </c>
      <c r="B15" s="122">
        <v>350.00400000000002</v>
      </c>
      <c r="C15" s="122">
        <v>1396.11</v>
      </c>
      <c r="D15" s="122">
        <v>334.137</v>
      </c>
      <c r="E15" s="122">
        <v>1452.97</v>
      </c>
      <c r="F15" s="122">
        <v>329.58699999999999</v>
      </c>
      <c r="G15" s="122">
        <v>1364.6784751314303</v>
      </c>
      <c r="H15" s="123">
        <f t="shared" si="0"/>
        <v>3.9888401275413989</v>
      </c>
      <c r="I15" s="123">
        <f t="shared" si="1"/>
        <v>4.3484259450464933</v>
      </c>
      <c r="J15" s="124">
        <f t="shared" si="2"/>
        <v>4.1405713063058629</v>
      </c>
      <c r="K15" s="207">
        <f t="shared" si="3"/>
        <v>-4.5333767614084461E-2</v>
      </c>
      <c r="L15" s="207">
        <f t="shared" si="4"/>
        <v>4.0727449842777527E-2</v>
      </c>
      <c r="M15" s="207">
        <f t="shared" si="5"/>
        <v>-1.3617169005527707E-2</v>
      </c>
      <c r="N15" s="207">
        <f t="shared" si="6"/>
        <v>-6.0766240781688331E-2</v>
      </c>
    </row>
    <row r="16" spans="1:14">
      <c r="A16" s="127" t="s">
        <v>46</v>
      </c>
      <c r="B16" s="122">
        <v>2.16</v>
      </c>
      <c r="C16" s="122">
        <v>20.079999999999998</v>
      </c>
      <c r="D16" s="122">
        <v>2.012</v>
      </c>
      <c r="E16" s="122">
        <v>23.259999999999998</v>
      </c>
      <c r="F16" s="122">
        <v>7.0179999999999998</v>
      </c>
      <c r="G16" s="122">
        <v>26.54</v>
      </c>
      <c r="H16" s="123">
        <f t="shared" si="0"/>
        <v>9.2962962962962941</v>
      </c>
      <c r="I16" s="123">
        <f t="shared" si="1"/>
        <v>11.560636182902584</v>
      </c>
      <c r="J16" s="124">
        <f t="shared" si="2"/>
        <v>3.7817041892277001</v>
      </c>
      <c r="K16" s="207">
        <f t="shared" si="3"/>
        <v>-6.8518518518518576E-2</v>
      </c>
      <c r="L16" s="207">
        <f t="shared" si="4"/>
        <v>0.15836653386454183</v>
      </c>
      <c r="M16" s="207">
        <f t="shared" si="5"/>
        <v>2.4880715705765408</v>
      </c>
      <c r="N16" s="207">
        <f t="shared" si="6"/>
        <v>0.14101461736887366</v>
      </c>
    </row>
    <row r="17" spans="1:14">
      <c r="A17" s="121" t="s">
        <v>38</v>
      </c>
      <c r="B17" s="122">
        <v>27.22</v>
      </c>
      <c r="C17" s="122">
        <v>78.55</v>
      </c>
      <c r="D17" s="122">
        <v>27.31</v>
      </c>
      <c r="E17" s="122">
        <v>95.710000000000008</v>
      </c>
      <c r="F17" s="122">
        <v>27.33</v>
      </c>
      <c r="G17" s="122">
        <v>95.710000000000008</v>
      </c>
      <c r="H17" s="123">
        <f t="shared" si="0"/>
        <v>2.8857457751653195</v>
      </c>
      <c r="I17" s="123">
        <f t="shared" si="1"/>
        <v>3.5045770779934093</v>
      </c>
      <c r="J17" s="124">
        <f t="shared" si="2"/>
        <v>3.50201244054153</v>
      </c>
      <c r="K17" s="207">
        <f t="shared" si="3"/>
        <v>3.3063923585598775E-3</v>
      </c>
      <c r="L17" s="207">
        <f t="shared" si="4"/>
        <v>0.21845957988542344</v>
      </c>
      <c r="M17" s="207">
        <f t="shared" si="5"/>
        <v>7.3233247894542567E-4</v>
      </c>
      <c r="N17" s="207">
        <f t="shared" si="6"/>
        <v>0</v>
      </c>
    </row>
    <row r="18" spans="1:14">
      <c r="A18" s="121" t="s">
        <v>44</v>
      </c>
      <c r="B18" s="122">
        <v>15.71</v>
      </c>
      <c r="C18" s="122">
        <v>41.29</v>
      </c>
      <c r="D18" s="122">
        <v>15.27</v>
      </c>
      <c r="E18" s="122">
        <v>33.53</v>
      </c>
      <c r="F18" s="122">
        <v>15.81</v>
      </c>
      <c r="G18" s="122">
        <v>32.200000000000003</v>
      </c>
      <c r="H18" s="123">
        <f t="shared" si="0"/>
        <v>2.6282622533418203</v>
      </c>
      <c r="I18" s="123">
        <f t="shared" si="1"/>
        <v>2.1958087753765554</v>
      </c>
      <c r="J18" s="124">
        <f t="shared" si="2"/>
        <v>2.0366856419987349</v>
      </c>
      <c r="K18" s="207">
        <f t="shared" si="3"/>
        <v>-2.8007638446849222E-2</v>
      </c>
      <c r="L18" s="207">
        <f t="shared" si="4"/>
        <v>-0.18793896827318959</v>
      </c>
      <c r="M18" s="207">
        <f t="shared" si="5"/>
        <v>3.5363457760314403E-2</v>
      </c>
      <c r="N18" s="207">
        <f t="shared" si="6"/>
        <v>-3.9665970772442535E-2</v>
      </c>
    </row>
    <row r="19" spans="1:14">
      <c r="A19" s="121" t="s">
        <v>39</v>
      </c>
      <c r="B19" s="122">
        <v>94.52</v>
      </c>
      <c r="C19" s="122">
        <v>268.15999999999997</v>
      </c>
      <c r="D19" s="122">
        <v>98.114000000000004</v>
      </c>
      <c r="E19" s="122">
        <v>183.35899999999998</v>
      </c>
      <c r="F19" s="122">
        <v>97.802999999999997</v>
      </c>
      <c r="G19" s="122">
        <v>174.56</v>
      </c>
      <c r="H19" s="123">
        <f t="shared" si="0"/>
        <v>2.8370715192551841</v>
      </c>
      <c r="I19" s="123">
        <f t="shared" si="1"/>
        <v>1.8688362517071975</v>
      </c>
      <c r="J19" s="124">
        <f t="shared" si="2"/>
        <v>1.7848123268202407</v>
      </c>
      <c r="K19" s="207">
        <f t="shared" si="3"/>
        <v>3.8023698688108426E-2</v>
      </c>
      <c r="L19" s="207">
        <f t="shared" si="4"/>
        <v>-0.31623284606205249</v>
      </c>
      <c r="M19" s="207">
        <f t="shared" si="5"/>
        <v>-3.1697820902216508E-3</v>
      </c>
      <c r="N19" s="207">
        <f t="shared" si="6"/>
        <v>-4.798782715874312E-2</v>
      </c>
    </row>
    <row r="20" spans="1:14">
      <c r="A20" s="121" t="s">
        <v>34</v>
      </c>
      <c r="B20" s="122">
        <v>206.2</v>
      </c>
      <c r="C20" s="122">
        <v>339.58000000000004</v>
      </c>
      <c r="D20" s="122">
        <v>214.48199999999997</v>
      </c>
      <c r="E20" s="122">
        <v>357.24</v>
      </c>
      <c r="F20" s="122">
        <v>214.48199999999997</v>
      </c>
      <c r="G20" s="122">
        <v>368.8</v>
      </c>
      <c r="H20" s="123">
        <f t="shared" si="0"/>
        <v>1.6468477206595542</v>
      </c>
      <c r="I20" s="123">
        <f t="shared" si="1"/>
        <v>1.6655943156069044</v>
      </c>
      <c r="J20" s="124">
        <f t="shared" si="2"/>
        <v>1.7194916123497546</v>
      </c>
      <c r="K20" s="207">
        <f t="shared" si="3"/>
        <v>4.0164888457807871E-2</v>
      </c>
      <c r="L20" s="207">
        <f t="shared" si="4"/>
        <v>5.2005418458095191E-2</v>
      </c>
      <c r="M20" s="207">
        <f t="shared" si="5"/>
        <v>0</v>
      </c>
      <c r="N20" s="207">
        <f t="shared" si="6"/>
        <v>3.2359198298062934E-2</v>
      </c>
    </row>
    <row r="21" spans="1:14">
      <c r="A21" s="128" t="s">
        <v>28</v>
      </c>
      <c r="B21" s="122">
        <v>0</v>
      </c>
      <c r="C21" s="122">
        <v>0</v>
      </c>
      <c r="D21" s="122">
        <v>0</v>
      </c>
      <c r="E21" s="122">
        <v>0</v>
      </c>
      <c r="F21" s="122">
        <v>0.9</v>
      </c>
      <c r="G21" s="122">
        <v>1.5</v>
      </c>
      <c r="H21" s="123" t="str">
        <f t="shared" si="0"/>
        <v/>
      </c>
      <c r="I21" s="123" t="str">
        <f t="shared" si="1"/>
        <v/>
      </c>
      <c r="J21" s="124">
        <f t="shared" si="2"/>
        <v>1.6666666666666665</v>
      </c>
      <c r="K21" s="207" t="str">
        <f t="shared" si="3"/>
        <v/>
      </c>
      <c r="L21" s="207" t="str">
        <f t="shared" si="4"/>
        <v/>
      </c>
      <c r="M21" s="207" t="str">
        <f t="shared" si="5"/>
        <v/>
      </c>
      <c r="N21" s="207" t="str">
        <f t="shared" si="6"/>
        <v/>
      </c>
    </row>
    <row r="22" spans="1:14">
      <c r="A22" s="121" t="s">
        <v>69</v>
      </c>
      <c r="B22" s="122">
        <v>14.29</v>
      </c>
      <c r="C22" s="122">
        <v>21.32</v>
      </c>
      <c r="D22" s="122">
        <v>14.91</v>
      </c>
      <c r="E22" s="122">
        <v>17.47</v>
      </c>
      <c r="F22" s="122">
        <v>15.12</v>
      </c>
      <c r="G22" s="122">
        <v>23.96</v>
      </c>
      <c r="H22" s="123">
        <f t="shared" si="0"/>
        <v>1.4919524142757175</v>
      </c>
      <c r="I22" s="123">
        <f t="shared" si="1"/>
        <v>1.1716968477531857</v>
      </c>
      <c r="J22" s="124">
        <f t="shared" si="2"/>
        <v>1.5846560846560849</v>
      </c>
      <c r="K22" s="207">
        <f t="shared" si="3"/>
        <v>4.3386983904828626E-2</v>
      </c>
      <c r="L22" s="207">
        <f t="shared" si="4"/>
        <v>-0.18058161350844285</v>
      </c>
      <c r="M22" s="207">
        <f t="shared" si="5"/>
        <v>1.4084507042253459E-2</v>
      </c>
      <c r="N22" s="207">
        <f t="shared" si="6"/>
        <v>0.37149398969662289</v>
      </c>
    </row>
    <row r="23" spans="1:14">
      <c r="A23" s="121" t="s">
        <v>48</v>
      </c>
      <c r="B23" s="122">
        <v>84.927999999999997</v>
      </c>
      <c r="C23" s="122">
        <v>120.617</v>
      </c>
      <c r="D23" s="122">
        <v>84.911999999999992</v>
      </c>
      <c r="E23" s="122">
        <v>117.26499999999999</v>
      </c>
      <c r="F23" s="122">
        <v>85.460000000000008</v>
      </c>
      <c r="G23" s="122">
        <v>123.43</v>
      </c>
      <c r="H23" s="123">
        <f t="shared" si="0"/>
        <v>1.4202265448379805</v>
      </c>
      <c r="I23" s="123">
        <f t="shared" si="1"/>
        <v>1.3810179951008101</v>
      </c>
      <c r="J23" s="124">
        <f t="shared" si="2"/>
        <v>1.4443014275684529</v>
      </c>
      <c r="K23" s="207">
        <f t="shared" si="3"/>
        <v>-1.8839487565944498E-4</v>
      </c>
      <c r="L23" s="207">
        <f t="shared" si="4"/>
        <v>-2.7790444133082549E-2</v>
      </c>
      <c r="M23" s="207">
        <f t="shared" si="5"/>
        <v>6.4537403429434717E-3</v>
      </c>
      <c r="N23" s="207">
        <f t="shared" si="6"/>
        <v>5.2573231569522205E-2</v>
      </c>
    </row>
    <row r="24" spans="1:14">
      <c r="A24" s="121" t="s">
        <v>51</v>
      </c>
      <c r="B24" s="122">
        <v>211.44</v>
      </c>
      <c r="C24" s="122">
        <v>354.04</v>
      </c>
      <c r="D24" s="122">
        <v>218.2</v>
      </c>
      <c r="E24" s="122">
        <v>363.01</v>
      </c>
      <c r="F24" s="122">
        <v>217.69</v>
      </c>
      <c r="G24" s="122">
        <v>309.33999999999997</v>
      </c>
      <c r="H24" s="123">
        <f t="shared" si="0"/>
        <v>1.6744230041619372</v>
      </c>
      <c r="I24" s="123">
        <f t="shared" si="1"/>
        <v>1.6636571952337305</v>
      </c>
      <c r="J24" s="124">
        <f t="shared" si="2"/>
        <v>1.4210115301575634</v>
      </c>
      <c r="K24" s="207">
        <f t="shared" si="3"/>
        <v>3.1971244797578464E-2</v>
      </c>
      <c r="L24" s="207">
        <f t="shared" si="4"/>
        <v>2.5336120212405291E-2</v>
      </c>
      <c r="M24" s="207">
        <f t="shared" si="5"/>
        <v>-2.3373052245645779E-3</v>
      </c>
      <c r="N24" s="207">
        <f t="shared" si="6"/>
        <v>-0.14784716674471782</v>
      </c>
    </row>
    <row r="25" spans="1:14">
      <c r="A25" s="121" t="s">
        <v>43</v>
      </c>
      <c r="B25" s="122">
        <v>22.619999999999997</v>
      </c>
      <c r="C25" s="122">
        <v>28.83</v>
      </c>
      <c r="D25" s="122">
        <v>23.119999999999997</v>
      </c>
      <c r="E25" s="122">
        <v>29.189999999999998</v>
      </c>
      <c r="F25" s="122">
        <v>25.61</v>
      </c>
      <c r="G25" s="122">
        <v>29.4</v>
      </c>
      <c r="H25" s="123">
        <f t="shared" si="0"/>
        <v>1.2745358090185677</v>
      </c>
      <c r="I25" s="123">
        <f t="shared" si="1"/>
        <v>1.2625432525951557</v>
      </c>
      <c r="J25" s="124">
        <f t="shared" si="2"/>
        <v>1.1479890667707926</v>
      </c>
      <c r="K25" s="207">
        <f t="shared" si="3"/>
        <v>2.2104332449160036E-2</v>
      </c>
      <c r="L25" s="207">
        <f t="shared" si="4"/>
        <v>1.2486992715920896E-2</v>
      </c>
      <c r="M25" s="207">
        <f t="shared" si="5"/>
        <v>0.10769896193771636</v>
      </c>
      <c r="N25" s="207">
        <f t="shared" si="6"/>
        <v>7.1942446043165766E-3</v>
      </c>
    </row>
    <row r="26" spans="1:14">
      <c r="A26" s="121" t="s">
        <v>30</v>
      </c>
      <c r="B26" s="122">
        <v>5.0299999999999994</v>
      </c>
      <c r="C26" s="122">
        <v>14.450000000000001</v>
      </c>
      <c r="D26" s="122">
        <v>7.59</v>
      </c>
      <c r="E26" s="122">
        <v>4.38</v>
      </c>
      <c r="F26" s="122">
        <v>7.6020000000000003</v>
      </c>
      <c r="G26" s="122">
        <v>4.4039999999999999</v>
      </c>
      <c r="H26" s="123">
        <f t="shared" si="0"/>
        <v>2.872763419483102</v>
      </c>
      <c r="I26" s="123">
        <f t="shared" si="1"/>
        <v>0.57707509881422925</v>
      </c>
      <c r="J26" s="124">
        <f t="shared" si="2"/>
        <v>0.57932123125493284</v>
      </c>
      <c r="K26" s="207">
        <f t="shared" si="3"/>
        <v>0.5089463220675946</v>
      </c>
      <c r="L26" s="207">
        <f t="shared" si="4"/>
        <v>-0.69688581314878895</v>
      </c>
      <c r="M26" s="207">
        <f t="shared" si="5"/>
        <v>1.5810276679842498E-3</v>
      </c>
      <c r="N26" s="207">
        <f t="shared" si="6"/>
        <v>5.4794520547945258E-3</v>
      </c>
    </row>
    <row r="27" spans="1:14">
      <c r="A27" s="127" t="s">
        <v>45</v>
      </c>
      <c r="B27" s="122">
        <v>0</v>
      </c>
      <c r="C27" s="122">
        <v>0</v>
      </c>
      <c r="D27" s="122">
        <v>0</v>
      </c>
      <c r="E27" s="122">
        <v>0</v>
      </c>
      <c r="F27" s="122">
        <v>1</v>
      </c>
      <c r="G27" s="122">
        <v>0.56000000000000005</v>
      </c>
      <c r="H27" s="123" t="str">
        <f t="shared" si="0"/>
        <v/>
      </c>
      <c r="I27" s="123" t="str">
        <f t="shared" si="1"/>
        <v/>
      </c>
      <c r="J27" s="124">
        <f t="shared" si="2"/>
        <v>0.56000000000000005</v>
      </c>
      <c r="K27" s="207" t="str">
        <f t="shared" si="3"/>
        <v/>
      </c>
      <c r="L27" s="207" t="str">
        <f t="shared" si="4"/>
        <v/>
      </c>
      <c r="M27" s="207" t="str">
        <f t="shared" si="5"/>
        <v/>
      </c>
      <c r="N27" s="207" t="str">
        <f t="shared" si="6"/>
        <v/>
      </c>
    </row>
    <row r="28" spans="1:14">
      <c r="A28" s="121" t="s">
        <v>42</v>
      </c>
      <c r="B28" s="122">
        <v>10.5</v>
      </c>
      <c r="C28" s="122">
        <v>4</v>
      </c>
      <c r="D28" s="122">
        <v>11.5</v>
      </c>
      <c r="E28" s="122">
        <v>4.6399999999999997</v>
      </c>
      <c r="F28" s="122">
        <v>13.824999999999999</v>
      </c>
      <c r="G28" s="122">
        <v>4.5999999999999996</v>
      </c>
      <c r="H28" s="123">
        <f t="shared" si="0"/>
        <v>0.38095238095238093</v>
      </c>
      <c r="I28" s="123">
        <f t="shared" si="1"/>
        <v>0.40347826086956518</v>
      </c>
      <c r="J28" s="124">
        <f t="shared" si="2"/>
        <v>0.33273056057866185</v>
      </c>
      <c r="K28" s="207">
        <f t="shared" si="3"/>
        <v>9.5238095238095233E-2</v>
      </c>
      <c r="L28" s="207">
        <f t="shared" si="4"/>
        <v>0.15999999999999992</v>
      </c>
      <c r="M28" s="207">
        <f t="shared" si="5"/>
        <v>0.2021739130434782</v>
      </c>
      <c r="N28" s="207">
        <f t="shared" si="6"/>
        <v>-8.6206896551724223E-3</v>
      </c>
    </row>
    <row r="29" spans="1:14">
      <c r="A29" s="51"/>
      <c r="B29" s="51"/>
      <c r="C29" s="51"/>
      <c r="D29" s="51"/>
      <c r="E29" s="51"/>
      <c r="F29" s="51"/>
      <c r="G29" s="51"/>
      <c r="H29" s="51"/>
      <c r="I29" s="51"/>
      <c r="J29" s="52"/>
      <c r="K29" s="51"/>
      <c r="L29" s="51"/>
      <c r="M29" s="51"/>
      <c r="N29" s="56"/>
    </row>
    <row r="30" spans="1:14">
      <c r="A30" s="53" t="s">
        <v>67</v>
      </c>
      <c r="B30" s="16">
        <v>3576.5279999999998</v>
      </c>
      <c r="C30" s="16">
        <v>16358.683000000003</v>
      </c>
      <c r="D30" s="16">
        <v>3641.1379999999999</v>
      </c>
      <c r="E30" s="16">
        <v>16984.594999999998</v>
      </c>
      <c r="F30" s="16">
        <v>3674.5970000000007</v>
      </c>
      <c r="G30" s="16">
        <v>16301.22347513143</v>
      </c>
      <c r="H30" s="51">
        <v>4.5739004419929055</v>
      </c>
      <c r="I30" s="51">
        <v>4.6646391869794543</v>
      </c>
      <c r="J30" s="52">
        <v>4.4361935404430541</v>
      </c>
      <c r="K30" s="51">
        <v>1.8065006061744836E-2</v>
      </c>
      <c r="L30" s="51">
        <v>3.8261759825041826E-2</v>
      </c>
      <c r="M30" s="51">
        <v>9.1891600922570753E-3</v>
      </c>
      <c r="N30" s="51">
        <v>-4.0234784807560479E-2</v>
      </c>
    </row>
    <row r="31" spans="1:14">
      <c r="A31" s="49"/>
      <c r="B31" s="48"/>
      <c r="C31" s="48"/>
      <c r="D31" s="48"/>
      <c r="E31" s="48"/>
      <c r="F31" s="48"/>
      <c r="G31" s="48"/>
      <c r="N31" s="1"/>
    </row>
    <row r="32" spans="1:14" ht="15.75">
      <c r="A32" s="189"/>
      <c r="B32" s="195" t="s">
        <v>82</v>
      </c>
      <c r="C32" s="195"/>
      <c r="D32" s="195"/>
      <c r="E32" s="195"/>
      <c r="F32" s="195"/>
      <c r="G32" s="48"/>
      <c r="N32" s="1"/>
    </row>
    <row r="33" spans="1:14" ht="15.75">
      <c r="A33" s="190"/>
      <c r="B33" s="195" t="s">
        <v>83</v>
      </c>
      <c r="C33" s="195"/>
      <c r="D33" s="195"/>
      <c r="E33" s="195"/>
      <c r="F33" s="195"/>
      <c r="G33" s="48"/>
      <c r="N33" s="1"/>
    </row>
    <row r="34" spans="1:14" ht="15.75">
      <c r="A34" s="191"/>
      <c r="B34" s="195" t="s">
        <v>84</v>
      </c>
      <c r="C34" s="195"/>
      <c r="D34" s="195"/>
      <c r="E34" s="195"/>
      <c r="F34" s="195"/>
      <c r="G34" s="48"/>
      <c r="N34" s="1"/>
    </row>
    <row r="35" spans="1:14">
      <c r="A35" s="49"/>
      <c r="B35" s="48"/>
      <c r="C35" s="48"/>
      <c r="D35" s="48"/>
      <c r="E35" s="48"/>
      <c r="F35" s="48"/>
      <c r="G35" s="48"/>
      <c r="N35" s="1"/>
    </row>
    <row r="36" spans="1:14">
      <c r="A36" s="49"/>
      <c r="B36" s="48"/>
      <c r="C36" s="48"/>
      <c r="D36" s="48"/>
      <c r="E36" s="48"/>
      <c r="F36" s="48"/>
      <c r="G36" s="48"/>
      <c r="N36" s="1"/>
    </row>
    <row r="37" spans="1:14">
      <c r="A37" s="49"/>
      <c r="B37" s="48"/>
      <c r="C37" s="48"/>
      <c r="D37" s="48"/>
      <c r="E37" s="48"/>
      <c r="F37" s="48"/>
      <c r="G37" s="48"/>
      <c r="N37" s="1"/>
    </row>
    <row r="38" spans="1:14">
      <c r="A38" s="49"/>
      <c r="B38" s="48"/>
      <c r="C38" s="48"/>
      <c r="D38" s="48"/>
      <c r="E38" s="48"/>
      <c r="F38" s="48"/>
      <c r="G38" s="48"/>
      <c r="N38" s="1"/>
    </row>
    <row r="39" spans="1:14">
      <c r="A39" s="49"/>
      <c r="B39" s="48"/>
      <c r="C39" s="48"/>
      <c r="D39" s="48"/>
      <c r="E39" s="48"/>
      <c r="F39" s="48"/>
      <c r="G39" s="48"/>
      <c r="N39" s="1"/>
    </row>
    <row r="40" spans="1:14">
      <c r="A40" s="49"/>
      <c r="B40" s="17"/>
      <c r="C40" s="17"/>
      <c r="D40" s="50"/>
      <c r="E40" s="50"/>
      <c r="F40" s="50"/>
      <c r="G40" s="50"/>
      <c r="N40" s="1"/>
    </row>
    <row r="44" spans="1:1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13">
    <mergeCell ref="K1:N1"/>
    <mergeCell ref="B3:N3"/>
    <mergeCell ref="K2:N2"/>
    <mergeCell ref="K4:L4"/>
    <mergeCell ref="M4:N4"/>
    <mergeCell ref="A1:J1"/>
    <mergeCell ref="B32:F32"/>
    <mergeCell ref="B33:F33"/>
    <mergeCell ref="B34:F34"/>
    <mergeCell ref="H5:J5"/>
    <mergeCell ref="B4:C4"/>
    <mergeCell ref="D4:E4"/>
    <mergeCell ref="F4:G4"/>
  </mergeCells>
  <pageMargins left="0.49" right="0.17" top="0.26" bottom="0.56999999999999995" header="0.17" footer="0.16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K6" sqref="K6:N33"/>
    </sheetView>
  </sheetViews>
  <sheetFormatPr defaultRowHeight="15"/>
  <cols>
    <col min="1" max="1" width="20" style="1" bestFit="1" customWidth="1"/>
    <col min="2" max="2" width="6.42578125" style="1" bestFit="1" customWidth="1"/>
    <col min="3" max="3" width="7.42578125" style="1" bestFit="1" customWidth="1"/>
    <col min="4" max="4" width="6.42578125" style="1" bestFit="1" customWidth="1"/>
    <col min="5" max="5" width="7.42578125" style="1" bestFit="1" customWidth="1"/>
    <col min="6" max="6" width="6.42578125" style="1" bestFit="1" customWidth="1"/>
    <col min="7" max="7" width="7.42578125" style="1" bestFit="1" customWidth="1"/>
    <col min="8" max="9" width="7.5703125" style="1" bestFit="1" customWidth="1"/>
    <col min="10" max="10" width="7.5703125" style="47" bestFit="1" customWidth="1"/>
    <col min="11" max="14" width="6.28515625" style="1" customWidth="1"/>
  </cols>
  <sheetData>
    <row r="1" spans="1:14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197" t="s">
        <v>0</v>
      </c>
      <c r="L1" s="197"/>
      <c r="M1" s="197"/>
      <c r="N1" s="197"/>
    </row>
    <row r="2" spans="1:14">
      <c r="A2" s="6"/>
      <c r="B2" s="5"/>
      <c r="C2" s="5"/>
      <c r="D2" s="5"/>
      <c r="E2" s="5"/>
      <c r="F2" s="5"/>
      <c r="G2" s="5"/>
      <c r="H2" s="5"/>
      <c r="I2" s="5"/>
      <c r="J2" s="5"/>
      <c r="K2" s="206" t="s">
        <v>1</v>
      </c>
      <c r="L2" s="206"/>
      <c r="M2" s="206"/>
      <c r="N2" s="206"/>
    </row>
    <row r="3" spans="1:14">
      <c r="A3" s="61" t="s">
        <v>2</v>
      </c>
      <c r="B3" s="199" t="s">
        <v>75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41.25" customHeight="1">
      <c r="A4" s="10"/>
      <c r="B4" s="196" t="s">
        <v>12</v>
      </c>
      <c r="C4" s="196"/>
      <c r="D4" s="196" t="s">
        <v>13</v>
      </c>
      <c r="E4" s="196"/>
      <c r="F4" s="196" t="s">
        <v>14</v>
      </c>
      <c r="G4" s="196"/>
      <c r="H4" s="10" t="s">
        <v>12</v>
      </c>
      <c r="I4" s="10" t="s">
        <v>13</v>
      </c>
      <c r="J4" s="10" t="s">
        <v>14</v>
      </c>
      <c r="K4" s="196" t="s">
        <v>15</v>
      </c>
      <c r="L4" s="196"/>
      <c r="M4" s="196" t="s">
        <v>16</v>
      </c>
      <c r="N4" s="196"/>
    </row>
    <row r="5" spans="1:14">
      <c r="A5" s="13"/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201" t="s">
        <v>19</v>
      </c>
      <c r="I5" s="201"/>
      <c r="J5" s="201"/>
      <c r="K5" s="7" t="s">
        <v>17</v>
      </c>
      <c r="L5" s="7" t="s">
        <v>18</v>
      </c>
      <c r="M5" s="7" t="s">
        <v>17</v>
      </c>
      <c r="N5" s="7" t="s">
        <v>18</v>
      </c>
    </row>
    <row r="6" spans="1:14">
      <c r="A6" s="109" t="s">
        <v>30</v>
      </c>
      <c r="B6" s="106">
        <v>0.129</v>
      </c>
      <c r="C6" s="106">
        <v>0</v>
      </c>
      <c r="D6" s="106">
        <v>0.16299999999999998</v>
      </c>
      <c r="E6" s="106">
        <v>166.83</v>
      </c>
      <c r="F6" s="106">
        <v>0.19800000000000001</v>
      </c>
      <c r="G6" s="106">
        <v>171.57</v>
      </c>
      <c r="H6" s="107">
        <f t="shared" ref="H6:H35" si="0">IFERROR(C6/B6,"")</f>
        <v>0</v>
      </c>
      <c r="I6" s="107">
        <f t="shared" ref="I6:I35" si="1">IFERROR(E6/D6,"")</f>
        <v>1023.4969325153377</v>
      </c>
      <c r="J6" s="108">
        <f t="shared" ref="J6:J35" si="2">IFERROR(G6/F6,"")</f>
        <v>866.51515151515139</v>
      </c>
      <c r="K6" s="207">
        <f t="shared" ref="K6:K35" si="3">IFERROR((D6-B6)/B6*1,"")</f>
        <v>0.26356589147286802</v>
      </c>
      <c r="L6" s="207" t="str">
        <f t="shared" ref="L6:L35" si="4">IFERROR((E6-C6)/C6*1,"")</f>
        <v/>
      </c>
      <c r="M6" s="207">
        <f t="shared" ref="M6:M35" si="5">IFERROR((F6-D6)/D6*1,"")</f>
        <v>0.21472392638036833</v>
      </c>
      <c r="N6" s="207">
        <f t="shared" ref="N6:N35" si="6">IFERROR((G6-E6)/E6*1,"")</f>
        <v>2.8412156087034589E-2</v>
      </c>
    </row>
    <row r="7" spans="1:14">
      <c r="A7" s="114" t="s">
        <v>35</v>
      </c>
      <c r="B7" s="111">
        <v>0.20500000000000002</v>
      </c>
      <c r="C7" s="111">
        <v>25.95</v>
      </c>
      <c r="D7" s="111">
        <v>0.22200000000000003</v>
      </c>
      <c r="E7" s="111">
        <v>26.5</v>
      </c>
      <c r="F7" s="111">
        <v>0.23599999999999999</v>
      </c>
      <c r="G7" s="111">
        <v>16</v>
      </c>
      <c r="H7" s="112">
        <f t="shared" si="0"/>
        <v>126.58536585365853</v>
      </c>
      <c r="I7" s="112">
        <f t="shared" si="1"/>
        <v>119.36936936936935</v>
      </c>
      <c r="J7" s="113">
        <f t="shared" si="2"/>
        <v>67.79661016949153</v>
      </c>
      <c r="K7" s="207">
        <f t="shared" si="3"/>
        <v>8.2926829268292757E-2</v>
      </c>
      <c r="L7" s="207">
        <f t="shared" si="4"/>
        <v>2.1194605009633938E-2</v>
      </c>
      <c r="M7" s="207">
        <f t="shared" si="5"/>
        <v>6.3063063063062863E-2</v>
      </c>
      <c r="N7" s="207">
        <f t="shared" si="6"/>
        <v>-0.39622641509433965</v>
      </c>
    </row>
    <row r="8" spans="1:14">
      <c r="A8" s="114" t="s">
        <v>29</v>
      </c>
      <c r="B8" s="111">
        <v>0.85899999999999999</v>
      </c>
      <c r="C8" s="111">
        <v>35.292999999999999</v>
      </c>
      <c r="D8" s="111">
        <v>0.91399999999999992</v>
      </c>
      <c r="E8" s="111">
        <v>37.707000000000001</v>
      </c>
      <c r="F8" s="111">
        <v>0.82299999999999995</v>
      </c>
      <c r="G8" s="111">
        <v>28.139299999999999</v>
      </c>
      <c r="H8" s="112">
        <f t="shared" si="0"/>
        <v>41.086146682188591</v>
      </c>
      <c r="I8" s="112">
        <f t="shared" si="1"/>
        <v>41.254923413566743</v>
      </c>
      <c r="J8" s="113">
        <f t="shared" si="2"/>
        <v>34.191130012150666</v>
      </c>
      <c r="K8" s="207">
        <f t="shared" si="3"/>
        <v>6.4027939464493519E-2</v>
      </c>
      <c r="L8" s="207">
        <f t="shared" si="4"/>
        <v>6.8398832629699979E-2</v>
      </c>
      <c r="M8" s="207">
        <f t="shared" si="5"/>
        <v>-9.9562363238512017E-2</v>
      </c>
      <c r="N8" s="207">
        <f t="shared" si="6"/>
        <v>-0.25373803272601908</v>
      </c>
    </row>
    <row r="9" spans="1:14">
      <c r="A9" s="115" t="s">
        <v>42</v>
      </c>
      <c r="B9" s="73">
        <v>1.6</v>
      </c>
      <c r="C9" s="73">
        <v>22.026</v>
      </c>
      <c r="D9" s="126">
        <v>1.6</v>
      </c>
      <c r="E9" s="126">
        <v>22.026</v>
      </c>
      <c r="F9" s="126">
        <v>1.6</v>
      </c>
      <c r="G9" s="126">
        <v>22.026</v>
      </c>
      <c r="H9" s="117">
        <f t="shared" si="0"/>
        <v>13.766249999999999</v>
      </c>
      <c r="I9" s="117">
        <f t="shared" si="1"/>
        <v>13.766249999999999</v>
      </c>
      <c r="J9" s="118">
        <f t="shared" si="2"/>
        <v>13.766249999999999</v>
      </c>
      <c r="K9" s="207">
        <f t="shared" si="3"/>
        <v>0</v>
      </c>
      <c r="L9" s="207">
        <f t="shared" si="4"/>
        <v>0</v>
      </c>
      <c r="M9" s="207">
        <f t="shared" si="5"/>
        <v>0</v>
      </c>
      <c r="N9" s="207">
        <f t="shared" si="6"/>
        <v>0</v>
      </c>
    </row>
    <row r="10" spans="1:14">
      <c r="A10" s="115" t="s">
        <v>21</v>
      </c>
      <c r="B10" s="116">
        <v>15.613</v>
      </c>
      <c r="C10" s="116">
        <v>150.66499999999999</v>
      </c>
      <c r="D10" s="116">
        <v>16.515000000000001</v>
      </c>
      <c r="E10" s="116">
        <v>193</v>
      </c>
      <c r="F10" s="116">
        <v>17.064</v>
      </c>
      <c r="G10" s="116">
        <v>200.39400000000001</v>
      </c>
      <c r="H10" s="117">
        <f t="shared" si="0"/>
        <v>9.6499711778646002</v>
      </c>
      <c r="I10" s="117">
        <f t="shared" si="1"/>
        <v>11.68634574629125</v>
      </c>
      <c r="J10" s="118">
        <f t="shared" si="2"/>
        <v>11.74367088607595</v>
      </c>
      <c r="K10" s="207">
        <f t="shared" si="3"/>
        <v>5.7772369179529943E-2</v>
      </c>
      <c r="L10" s="207">
        <f t="shared" si="4"/>
        <v>0.2809876215444862</v>
      </c>
      <c r="M10" s="207">
        <f t="shared" si="5"/>
        <v>3.3242506811989071E-2</v>
      </c>
      <c r="N10" s="207">
        <f t="shared" si="6"/>
        <v>3.831088082901557E-2</v>
      </c>
    </row>
    <row r="11" spans="1:14">
      <c r="A11" s="115" t="s">
        <v>36</v>
      </c>
      <c r="B11" s="116">
        <v>6.3299999999999992</v>
      </c>
      <c r="C11" s="116">
        <v>64.150000000000006</v>
      </c>
      <c r="D11" s="116">
        <v>6.4660000000000011</v>
      </c>
      <c r="E11" s="116">
        <v>64.72</v>
      </c>
      <c r="F11" s="116">
        <v>6.48</v>
      </c>
      <c r="G11" s="116">
        <v>65.45</v>
      </c>
      <c r="H11" s="117">
        <f t="shared" si="0"/>
        <v>10.134281200631914</v>
      </c>
      <c r="I11" s="117">
        <f t="shared" si="1"/>
        <v>10.009279307145064</v>
      </c>
      <c r="J11" s="118">
        <f t="shared" si="2"/>
        <v>10.100308641975309</v>
      </c>
      <c r="K11" s="207">
        <f t="shared" si="3"/>
        <v>2.1484992101106149E-2</v>
      </c>
      <c r="L11" s="207">
        <f t="shared" si="4"/>
        <v>8.8854247856585047E-3</v>
      </c>
      <c r="M11" s="207">
        <f t="shared" si="5"/>
        <v>2.1651716671820822E-3</v>
      </c>
      <c r="N11" s="207">
        <f t="shared" si="6"/>
        <v>1.1279357231149629E-2</v>
      </c>
    </row>
    <row r="12" spans="1:14">
      <c r="A12" s="115" t="s">
        <v>32</v>
      </c>
      <c r="B12" s="116">
        <v>15.96</v>
      </c>
      <c r="C12" s="116">
        <v>135.5</v>
      </c>
      <c r="D12" s="116">
        <v>17.27</v>
      </c>
      <c r="E12" s="116">
        <v>149.27000000000001</v>
      </c>
      <c r="F12" s="116">
        <v>17.3</v>
      </c>
      <c r="G12" s="116">
        <v>163.60000000000002</v>
      </c>
      <c r="H12" s="117">
        <f t="shared" si="0"/>
        <v>8.4899749373433586</v>
      </c>
      <c r="I12" s="117">
        <f t="shared" si="1"/>
        <v>8.6433121019108281</v>
      </c>
      <c r="J12" s="118">
        <f t="shared" si="2"/>
        <v>9.4566473988439324</v>
      </c>
      <c r="K12" s="207">
        <f t="shared" si="3"/>
        <v>8.2080200501253045E-2</v>
      </c>
      <c r="L12" s="207">
        <f t="shared" si="4"/>
        <v>0.10162361623616244</v>
      </c>
      <c r="M12" s="207">
        <f t="shared" si="5"/>
        <v>1.7371163867979814E-3</v>
      </c>
      <c r="N12" s="207">
        <f t="shared" si="6"/>
        <v>9.6000535941582449E-2</v>
      </c>
    </row>
    <row r="13" spans="1:14">
      <c r="A13" s="115" t="s">
        <v>47</v>
      </c>
      <c r="B13" s="116">
        <v>0.90100000000000002</v>
      </c>
      <c r="C13" s="116">
        <v>8.7200000000000006</v>
      </c>
      <c r="D13" s="116">
        <v>1.02</v>
      </c>
      <c r="E13" s="116">
        <v>10.151999999999999</v>
      </c>
      <c r="F13" s="116">
        <v>0.82199999999999995</v>
      </c>
      <c r="G13" s="116">
        <v>7.633</v>
      </c>
      <c r="H13" s="117">
        <f t="shared" si="0"/>
        <v>9.6781354051054382</v>
      </c>
      <c r="I13" s="117">
        <f t="shared" si="1"/>
        <v>9.9529411764705866</v>
      </c>
      <c r="J13" s="118">
        <f t="shared" si="2"/>
        <v>9.2858880778588819</v>
      </c>
      <c r="K13" s="207">
        <f t="shared" si="3"/>
        <v>0.13207547169811321</v>
      </c>
      <c r="L13" s="207">
        <f t="shared" si="4"/>
        <v>0.16422018348623835</v>
      </c>
      <c r="M13" s="207">
        <f t="shared" si="5"/>
        <v>-0.19411764705882359</v>
      </c>
      <c r="N13" s="207">
        <f t="shared" si="6"/>
        <v>-0.24812844759653266</v>
      </c>
    </row>
    <row r="14" spans="1:14">
      <c r="A14" s="119" t="s">
        <v>46</v>
      </c>
      <c r="B14" s="116">
        <v>6.9999999999999993E-2</v>
      </c>
      <c r="C14" s="116">
        <v>0.40760000000000002</v>
      </c>
      <c r="D14" s="116">
        <v>7.5999999999999998E-2</v>
      </c>
      <c r="E14" s="116">
        <v>0.42699999999999999</v>
      </c>
      <c r="F14" s="116">
        <v>0.14050000000000001</v>
      </c>
      <c r="G14" s="116">
        <v>1.1970000000000001</v>
      </c>
      <c r="H14" s="117">
        <f t="shared" si="0"/>
        <v>5.8228571428571438</v>
      </c>
      <c r="I14" s="117">
        <f t="shared" si="1"/>
        <v>5.6184210526315788</v>
      </c>
      <c r="J14" s="118">
        <f t="shared" si="2"/>
        <v>8.5195729537366542</v>
      </c>
      <c r="K14" s="207">
        <f t="shared" si="3"/>
        <v>8.5714285714285798E-2</v>
      </c>
      <c r="L14" s="207">
        <f t="shared" si="4"/>
        <v>4.7595682041216808E-2</v>
      </c>
      <c r="M14" s="207">
        <f t="shared" si="5"/>
        <v>0.84868421052631604</v>
      </c>
      <c r="N14" s="207">
        <f t="shared" si="6"/>
        <v>1.8032786885245902</v>
      </c>
    </row>
    <row r="15" spans="1:14">
      <c r="A15" s="121" t="s">
        <v>24</v>
      </c>
      <c r="B15" s="122">
        <v>2.06</v>
      </c>
      <c r="C15" s="122">
        <v>10.054</v>
      </c>
      <c r="D15" s="122">
        <v>2.1100000000000003</v>
      </c>
      <c r="E15" s="122">
        <v>10.450000000000001</v>
      </c>
      <c r="F15" s="122">
        <v>1.351</v>
      </c>
      <c r="G15" s="122">
        <v>10.462999999999999</v>
      </c>
      <c r="H15" s="123">
        <f t="shared" si="0"/>
        <v>4.880582524271845</v>
      </c>
      <c r="I15" s="123">
        <f t="shared" si="1"/>
        <v>4.9526066350710902</v>
      </c>
      <c r="J15" s="124">
        <f t="shared" si="2"/>
        <v>7.7446336047372313</v>
      </c>
      <c r="K15" s="207">
        <f t="shared" si="3"/>
        <v>2.4271844660194303E-2</v>
      </c>
      <c r="L15" s="207">
        <f t="shared" si="4"/>
        <v>3.9387308533916927E-2</v>
      </c>
      <c r="M15" s="207">
        <f t="shared" si="5"/>
        <v>-0.35971563981042665</v>
      </c>
      <c r="N15" s="207">
        <f t="shared" si="6"/>
        <v>1.2440191387558012E-3</v>
      </c>
    </row>
    <row r="16" spans="1:14">
      <c r="A16" s="121" t="s">
        <v>23</v>
      </c>
      <c r="B16" s="122">
        <v>29.219000000000001</v>
      </c>
      <c r="C16" s="122">
        <v>211.54</v>
      </c>
      <c r="D16" s="122">
        <v>29.700000000000003</v>
      </c>
      <c r="E16" s="122">
        <v>207.5</v>
      </c>
      <c r="F16" s="122">
        <v>30.6</v>
      </c>
      <c r="G16" s="122">
        <v>211.5</v>
      </c>
      <c r="H16" s="123">
        <f t="shared" si="0"/>
        <v>7.2398097128580714</v>
      </c>
      <c r="I16" s="123">
        <f t="shared" si="1"/>
        <v>6.9865319865319861</v>
      </c>
      <c r="J16" s="124">
        <f t="shared" si="2"/>
        <v>6.9117647058823524</v>
      </c>
      <c r="K16" s="207">
        <f t="shared" si="3"/>
        <v>1.6461891235155263E-2</v>
      </c>
      <c r="L16" s="207">
        <f t="shared" si="4"/>
        <v>-1.9098042923324156E-2</v>
      </c>
      <c r="M16" s="207">
        <f t="shared" si="5"/>
        <v>3.0303030303030252E-2</v>
      </c>
      <c r="N16" s="207">
        <f t="shared" si="6"/>
        <v>1.9277108433734941E-2</v>
      </c>
    </row>
    <row r="17" spans="1:14">
      <c r="A17" s="121" t="s">
        <v>33</v>
      </c>
      <c r="B17" s="122">
        <v>64.152999999999992</v>
      </c>
      <c r="C17" s="122">
        <v>389.00799999999998</v>
      </c>
      <c r="D17" s="122">
        <v>34.85</v>
      </c>
      <c r="E17" s="122">
        <v>224.40599999999998</v>
      </c>
      <c r="F17" s="122">
        <v>20.373000000000001</v>
      </c>
      <c r="G17" s="122">
        <v>136.267</v>
      </c>
      <c r="H17" s="123">
        <f t="shared" si="0"/>
        <v>6.0637538384798848</v>
      </c>
      <c r="I17" s="123">
        <f t="shared" si="1"/>
        <v>6.4391965566714484</v>
      </c>
      <c r="J17" s="124">
        <f t="shared" si="2"/>
        <v>6.6886074706719674</v>
      </c>
      <c r="K17" s="207">
        <f t="shared" si="3"/>
        <v>-0.4567674153975651</v>
      </c>
      <c r="L17" s="207">
        <f t="shared" si="4"/>
        <v>-0.42313268621725009</v>
      </c>
      <c r="M17" s="207">
        <f t="shared" si="5"/>
        <v>-0.41540889526542324</v>
      </c>
      <c r="N17" s="207">
        <f t="shared" si="6"/>
        <v>-0.39276579057600952</v>
      </c>
    </row>
    <row r="18" spans="1:14">
      <c r="A18" s="121" t="s">
        <v>39</v>
      </c>
      <c r="B18" s="122">
        <v>0</v>
      </c>
      <c r="C18" s="122">
        <v>0</v>
      </c>
      <c r="D18" s="122">
        <v>1.8</v>
      </c>
      <c r="E18" s="122">
        <v>11.7</v>
      </c>
      <c r="F18" s="122">
        <v>2.9999999999999996</v>
      </c>
      <c r="G18" s="122">
        <v>20</v>
      </c>
      <c r="H18" s="123" t="str">
        <f t="shared" si="0"/>
        <v/>
      </c>
      <c r="I18" s="123">
        <f t="shared" si="1"/>
        <v>6.4999999999999991</v>
      </c>
      <c r="J18" s="124">
        <f t="shared" si="2"/>
        <v>6.6666666666666679</v>
      </c>
      <c r="K18" s="207" t="str">
        <f t="shared" si="3"/>
        <v/>
      </c>
      <c r="L18" s="207" t="str">
        <f t="shared" si="4"/>
        <v/>
      </c>
      <c r="M18" s="207">
        <f t="shared" si="5"/>
        <v>0.66666666666666641</v>
      </c>
      <c r="N18" s="207">
        <f t="shared" si="6"/>
        <v>0.70940170940170955</v>
      </c>
    </row>
    <row r="19" spans="1:14">
      <c r="A19" s="121" t="s">
        <v>27</v>
      </c>
      <c r="B19" s="122">
        <v>32.32</v>
      </c>
      <c r="C19" s="122">
        <v>332.81</v>
      </c>
      <c r="D19" s="122">
        <v>28.71</v>
      </c>
      <c r="E19" s="122">
        <v>312.97000000000003</v>
      </c>
      <c r="F19" s="122">
        <v>55.03</v>
      </c>
      <c r="G19" s="122">
        <v>343.65</v>
      </c>
      <c r="H19" s="123">
        <f t="shared" si="0"/>
        <v>10.297339108910892</v>
      </c>
      <c r="I19" s="123">
        <f t="shared" si="1"/>
        <v>10.901079763148729</v>
      </c>
      <c r="J19" s="124">
        <f t="shared" si="2"/>
        <v>6.2447755769580224</v>
      </c>
      <c r="K19" s="207">
        <f t="shared" si="3"/>
        <v>-0.11169554455445543</v>
      </c>
      <c r="L19" s="207">
        <f t="shared" si="4"/>
        <v>-5.9613593341546152E-2</v>
      </c>
      <c r="M19" s="207">
        <f t="shared" si="5"/>
        <v>0.91675374433995127</v>
      </c>
      <c r="N19" s="207">
        <f t="shared" si="6"/>
        <v>9.80285650381824E-2</v>
      </c>
    </row>
    <row r="20" spans="1:14">
      <c r="A20" s="130" t="s">
        <v>37</v>
      </c>
      <c r="B20" s="122"/>
      <c r="C20" s="122"/>
      <c r="D20" s="122"/>
      <c r="E20" s="122"/>
      <c r="F20" s="122">
        <v>6.8890000000000002</v>
      </c>
      <c r="G20" s="122">
        <v>40.683999999999997</v>
      </c>
      <c r="H20" s="123" t="str">
        <f t="shared" si="0"/>
        <v/>
      </c>
      <c r="I20" s="123" t="str">
        <f t="shared" si="1"/>
        <v/>
      </c>
      <c r="J20" s="124">
        <f t="shared" si="2"/>
        <v>5.9056466831180137</v>
      </c>
      <c r="K20" s="207" t="str">
        <f t="shared" si="3"/>
        <v/>
      </c>
      <c r="L20" s="207" t="str">
        <f t="shared" si="4"/>
        <v/>
      </c>
      <c r="M20" s="207" t="str">
        <f t="shared" si="5"/>
        <v/>
      </c>
      <c r="N20" s="207" t="str">
        <f t="shared" si="6"/>
        <v/>
      </c>
    </row>
    <row r="21" spans="1:14">
      <c r="A21" s="121" t="s">
        <v>34</v>
      </c>
      <c r="B21" s="122">
        <v>18.880000000000003</v>
      </c>
      <c r="C21" s="122">
        <v>104</v>
      </c>
      <c r="D21" s="122">
        <v>22</v>
      </c>
      <c r="E21" s="122">
        <v>119</v>
      </c>
      <c r="F21" s="122">
        <v>23</v>
      </c>
      <c r="G21" s="122">
        <v>122.64999999999999</v>
      </c>
      <c r="H21" s="123">
        <f t="shared" si="0"/>
        <v>5.508474576271186</v>
      </c>
      <c r="I21" s="123">
        <f t="shared" si="1"/>
        <v>5.4090909090909092</v>
      </c>
      <c r="J21" s="124">
        <f t="shared" si="2"/>
        <v>5.3326086956521737</v>
      </c>
      <c r="K21" s="207">
        <f t="shared" si="3"/>
        <v>0.16525423728813543</v>
      </c>
      <c r="L21" s="207">
        <f t="shared" si="4"/>
        <v>0.14423076923076922</v>
      </c>
      <c r="M21" s="207">
        <f t="shared" si="5"/>
        <v>4.5454545454545456E-2</v>
      </c>
      <c r="N21" s="207">
        <f t="shared" si="6"/>
        <v>3.0672268907562954E-2</v>
      </c>
    </row>
    <row r="22" spans="1:14">
      <c r="A22" s="121" t="s">
        <v>51</v>
      </c>
      <c r="B22" s="122">
        <v>7.54</v>
      </c>
      <c r="C22" s="122">
        <v>26.079000000000001</v>
      </c>
      <c r="D22" s="122">
        <v>7.5200000000000005</v>
      </c>
      <c r="E22" s="122">
        <v>26.161999999999999</v>
      </c>
      <c r="F22" s="122">
        <v>7.44</v>
      </c>
      <c r="G22" s="122">
        <v>37.4</v>
      </c>
      <c r="H22" s="123">
        <f t="shared" si="0"/>
        <v>3.4587533156498673</v>
      </c>
      <c r="I22" s="123">
        <f t="shared" si="1"/>
        <v>3.4789893617021272</v>
      </c>
      <c r="J22" s="124">
        <f t="shared" si="2"/>
        <v>5.0268817204301071</v>
      </c>
      <c r="K22" s="207">
        <f t="shared" si="3"/>
        <v>-2.6525198938991477E-3</v>
      </c>
      <c r="L22" s="207">
        <f t="shared" si="4"/>
        <v>3.1826373710647803E-3</v>
      </c>
      <c r="M22" s="207">
        <f t="shared" si="5"/>
        <v>-1.0638297872340434E-2</v>
      </c>
      <c r="N22" s="207">
        <f t="shared" si="6"/>
        <v>0.42955431541931044</v>
      </c>
    </row>
    <row r="23" spans="1:14">
      <c r="A23" s="121" t="s">
        <v>70</v>
      </c>
      <c r="B23" s="122">
        <v>8.41</v>
      </c>
      <c r="C23" s="122">
        <v>32.85</v>
      </c>
      <c r="D23" s="122">
        <v>9.7899999999999991</v>
      </c>
      <c r="E23" s="122">
        <v>37.749999999999993</v>
      </c>
      <c r="F23" s="122">
        <v>10.129999999999999</v>
      </c>
      <c r="G23" s="122">
        <v>45.73</v>
      </c>
      <c r="H23" s="123">
        <f t="shared" si="0"/>
        <v>3.9060642092746729</v>
      </c>
      <c r="I23" s="123">
        <f t="shared" si="1"/>
        <v>3.855975485188968</v>
      </c>
      <c r="J23" s="124">
        <f t="shared" si="2"/>
        <v>4.51431391905232</v>
      </c>
      <c r="K23" s="207">
        <f t="shared" si="3"/>
        <v>0.16409036860879891</v>
      </c>
      <c r="L23" s="207">
        <f t="shared" si="4"/>
        <v>0.14916286149162836</v>
      </c>
      <c r="M23" s="207">
        <f t="shared" si="5"/>
        <v>3.4729315628192023E-2</v>
      </c>
      <c r="N23" s="207">
        <f t="shared" si="6"/>
        <v>0.21139072847682133</v>
      </c>
    </row>
    <row r="24" spans="1:14">
      <c r="A24" s="121" t="s">
        <v>48</v>
      </c>
      <c r="B24" s="122">
        <v>0</v>
      </c>
      <c r="C24" s="122">
        <v>0</v>
      </c>
      <c r="D24" s="122">
        <v>0</v>
      </c>
      <c r="E24" s="122">
        <v>0</v>
      </c>
      <c r="F24" s="122">
        <v>6.5000000000000006E-3</v>
      </c>
      <c r="G24" s="122">
        <v>2.3E-2</v>
      </c>
      <c r="H24" s="123" t="str">
        <f t="shared" si="0"/>
        <v/>
      </c>
      <c r="I24" s="123" t="str">
        <f t="shared" si="1"/>
        <v/>
      </c>
      <c r="J24" s="124">
        <f t="shared" si="2"/>
        <v>3.5384615384615379</v>
      </c>
      <c r="K24" s="207" t="str">
        <f t="shared" si="3"/>
        <v/>
      </c>
      <c r="L24" s="207" t="str">
        <f t="shared" si="4"/>
        <v/>
      </c>
      <c r="M24" s="207" t="str">
        <f t="shared" si="5"/>
        <v/>
      </c>
      <c r="N24" s="207" t="str">
        <f t="shared" si="6"/>
        <v/>
      </c>
    </row>
    <row r="25" spans="1:14">
      <c r="A25" s="121" t="s">
        <v>31</v>
      </c>
      <c r="B25" s="74">
        <v>23.920999999999999</v>
      </c>
      <c r="C25" s="74">
        <v>63.91</v>
      </c>
      <c r="D25" s="131">
        <v>24.41</v>
      </c>
      <c r="E25" s="131">
        <v>65.143000000000001</v>
      </c>
      <c r="F25" s="131">
        <v>24.85</v>
      </c>
      <c r="G25" s="131">
        <v>66.5</v>
      </c>
      <c r="H25" s="123">
        <f t="shared" si="0"/>
        <v>2.6717110488691942</v>
      </c>
      <c r="I25" s="123">
        <f t="shared" si="1"/>
        <v>2.6687013519049572</v>
      </c>
      <c r="J25" s="124">
        <f t="shared" si="2"/>
        <v>2.676056338028169</v>
      </c>
      <c r="K25" s="207">
        <f t="shared" si="3"/>
        <v>2.0442289201956471E-2</v>
      </c>
      <c r="L25" s="207">
        <f t="shared" si="4"/>
        <v>1.9292755437333817E-2</v>
      </c>
      <c r="M25" s="207">
        <f t="shared" si="5"/>
        <v>1.8025399426464615E-2</v>
      </c>
      <c r="N25" s="207">
        <f t="shared" si="6"/>
        <v>2.0831094668652031E-2</v>
      </c>
    </row>
    <row r="26" spans="1:14">
      <c r="A26" s="121" t="s">
        <v>38</v>
      </c>
      <c r="B26" s="122">
        <v>3.4999999999999996E-2</v>
      </c>
      <c r="C26" s="122">
        <v>0.34131</v>
      </c>
      <c r="D26" s="122">
        <v>0.04</v>
      </c>
      <c r="E26" s="122">
        <v>0.35</v>
      </c>
      <c r="F26" s="122">
        <v>0.13</v>
      </c>
      <c r="G26" s="122">
        <v>0.29000000000000004</v>
      </c>
      <c r="H26" s="123">
        <f t="shared" si="0"/>
        <v>9.7517142857142876</v>
      </c>
      <c r="I26" s="123">
        <f t="shared" si="1"/>
        <v>8.75</v>
      </c>
      <c r="J26" s="124">
        <f t="shared" si="2"/>
        <v>2.2307692307692308</v>
      </c>
      <c r="K26" s="207">
        <f t="shared" si="3"/>
        <v>0.14285714285714299</v>
      </c>
      <c r="L26" s="207">
        <f t="shared" si="4"/>
        <v>2.5460724854238011E-2</v>
      </c>
      <c r="M26" s="207">
        <f t="shared" si="5"/>
        <v>2.25</v>
      </c>
      <c r="N26" s="207">
        <f t="shared" si="6"/>
        <v>-0.17142857142857126</v>
      </c>
    </row>
    <row r="27" spans="1:14">
      <c r="A27" s="121" t="s">
        <v>26</v>
      </c>
      <c r="B27" s="122">
        <v>14.493</v>
      </c>
      <c r="C27" s="122">
        <v>27.052</v>
      </c>
      <c r="D27" s="122">
        <v>16.187999999999999</v>
      </c>
      <c r="E27" s="122">
        <v>31.494</v>
      </c>
      <c r="F27" s="122">
        <v>16.577999999999999</v>
      </c>
      <c r="G27" s="122">
        <v>32.158999999999999</v>
      </c>
      <c r="H27" s="123">
        <f t="shared" si="0"/>
        <v>1.8665562685434347</v>
      </c>
      <c r="I27" s="123">
        <f t="shared" si="1"/>
        <v>1.9455151964418089</v>
      </c>
      <c r="J27" s="124">
        <f t="shared" si="2"/>
        <v>1.9398600554952345</v>
      </c>
      <c r="K27" s="207">
        <f t="shared" si="3"/>
        <v>0.11695301179879931</v>
      </c>
      <c r="L27" s="207">
        <f t="shared" si="4"/>
        <v>0.16420227709596333</v>
      </c>
      <c r="M27" s="207">
        <f t="shared" si="5"/>
        <v>2.409191994069685E-2</v>
      </c>
      <c r="N27" s="207">
        <f t="shared" si="6"/>
        <v>2.1115133041214172E-2</v>
      </c>
    </row>
    <row r="28" spans="1:14">
      <c r="A28" s="121" t="s">
        <v>22</v>
      </c>
      <c r="B28" s="122">
        <v>1.544</v>
      </c>
      <c r="C28" s="122">
        <v>1.8049999999999999</v>
      </c>
      <c r="D28" s="122">
        <v>1.5609999999999999</v>
      </c>
      <c r="E28" s="122">
        <v>1.8240000000000001</v>
      </c>
      <c r="F28" s="122">
        <v>1.35138</v>
      </c>
      <c r="G28" s="122">
        <v>2.024</v>
      </c>
      <c r="H28" s="123">
        <f t="shared" si="0"/>
        <v>1.169041450777202</v>
      </c>
      <c r="I28" s="123">
        <f t="shared" si="1"/>
        <v>1.168481742472774</v>
      </c>
      <c r="J28" s="124">
        <f t="shared" si="2"/>
        <v>1.4977282481611389</v>
      </c>
      <c r="K28" s="207">
        <f t="shared" si="3"/>
        <v>1.1010362694300455E-2</v>
      </c>
      <c r="L28" s="207">
        <f t="shared" si="4"/>
        <v>1.0526315789473755E-2</v>
      </c>
      <c r="M28" s="207">
        <f t="shared" si="5"/>
        <v>-0.13428571428571423</v>
      </c>
      <c r="N28" s="207">
        <f t="shared" si="6"/>
        <v>0.10964912280701751</v>
      </c>
    </row>
    <row r="29" spans="1:14">
      <c r="A29" s="121" t="s">
        <v>41</v>
      </c>
      <c r="B29" s="122">
        <v>2.4900000000000002</v>
      </c>
      <c r="C29" s="122">
        <v>2.69</v>
      </c>
      <c r="D29" s="122">
        <v>3.4340000000000002</v>
      </c>
      <c r="E29" s="122">
        <v>3.7189999999999999</v>
      </c>
      <c r="F29" s="122">
        <v>2.5299999999999998</v>
      </c>
      <c r="G29" s="122">
        <v>2.73</v>
      </c>
      <c r="H29" s="123">
        <f t="shared" si="0"/>
        <v>1.0803212851405621</v>
      </c>
      <c r="I29" s="123">
        <f t="shared" si="1"/>
        <v>1.0829935934769948</v>
      </c>
      <c r="J29" s="124">
        <f t="shared" si="2"/>
        <v>1.0790513833992095</v>
      </c>
      <c r="K29" s="207">
        <f t="shared" si="3"/>
        <v>0.37911646586345377</v>
      </c>
      <c r="L29" s="207">
        <f t="shared" si="4"/>
        <v>0.38252788104089219</v>
      </c>
      <c r="M29" s="207">
        <f t="shared" si="5"/>
        <v>-0.2632498543972045</v>
      </c>
      <c r="N29" s="207">
        <f t="shared" si="6"/>
        <v>-0.26593170207044903</v>
      </c>
    </row>
    <row r="30" spans="1:14">
      <c r="A30" s="121" t="s">
        <v>52</v>
      </c>
      <c r="B30" s="122">
        <v>5.5</v>
      </c>
      <c r="C30" s="122">
        <v>5.7</v>
      </c>
      <c r="D30" s="122">
        <v>5.5</v>
      </c>
      <c r="E30" s="122">
        <v>5.7</v>
      </c>
      <c r="F30" s="122">
        <v>5.5</v>
      </c>
      <c r="G30" s="122">
        <v>5.7</v>
      </c>
      <c r="H30" s="123">
        <f t="shared" si="0"/>
        <v>1.0363636363636364</v>
      </c>
      <c r="I30" s="123">
        <f t="shared" si="1"/>
        <v>1.0363636363636364</v>
      </c>
      <c r="J30" s="124">
        <f t="shared" si="2"/>
        <v>1.0363636363636364</v>
      </c>
      <c r="K30" s="207">
        <f t="shared" si="3"/>
        <v>0</v>
      </c>
      <c r="L30" s="207">
        <f t="shared" si="4"/>
        <v>0</v>
      </c>
      <c r="M30" s="207">
        <f t="shared" si="5"/>
        <v>0</v>
      </c>
      <c r="N30" s="207">
        <f t="shared" si="6"/>
        <v>0</v>
      </c>
    </row>
    <row r="31" spans="1:14">
      <c r="A31" s="121" t="s">
        <v>20</v>
      </c>
      <c r="B31" s="122">
        <v>0.17650000000000002</v>
      </c>
      <c r="C31" s="122">
        <v>1.06</v>
      </c>
      <c r="D31" s="122">
        <v>0.85389999999999988</v>
      </c>
      <c r="E31" s="122">
        <v>0.40223999999999999</v>
      </c>
      <c r="F31" s="122">
        <v>0.75487000000000004</v>
      </c>
      <c r="G31" s="122">
        <v>0.42039699999999997</v>
      </c>
      <c r="H31" s="123">
        <f t="shared" si="0"/>
        <v>6.0056657223796028</v>
      </c>
      <c r="I31" s="123">
        <f t="shared" si="1"/>
        <v>0.4710621852675958</v>
      </c>
      <c r="J31" s="124">
        <f t="shared" si="2"/>
        <v>0.55691311086677164</v>
      </c>
      <c r="K31" s="207">
        <f t="shared" si="3"/>
        <v>3.8379603399433417</v>
      </c>
      <c r="L31" s="207">
        <f t="shared" si="4"/>
        <v>-0.62052830188679253</v>
      </c>
      <c r="M31" s="207">
        <f t="shared" si="5"/>
        <v>-0.11597376742007244</v>
      </c>
      <c r="N31" s="207">
        <f t="shared" si="6"/>
        <v>4.5139717581543302E-2</v>
      </c>
    </row>
    <row r="32" spans="1:14">
      <c r="A32" s="127" t="s">
        <v>68</v>
      </c>
      <c r="B32" s="122">
        <v>1.22</v>
      </c>
      <c r="C32" s="122">
        <v>0</v>
      </c>
      <c r="D32" s="122">
        <v>2.3099999999999999E-2</v>
      </c>
      <c r="E32" s="122">
        <v>9.7999999999999997E-3</v>
      </c>
      <c r="F32" s="122">
        <v>2.3099999999999999E-2</v>
      </c>
      <c r="G32" s="122">
        <v>9.7999999999999997E-3</v>
      </c>
      <c r="H32" s="123">
        <f t="shared" si="0"/>
        <v>0</v>
      </c>
      <c r="I32" s="123">
        <f t="shared" si="1"/>
        <v>0.42424242424242425</v>
      </c>
      <c r="J32" s="124">
        <f t="shared" si="2"/>
        <v>0.42424242424242425</v>
      </c>
      <c r="K32" s="207">
        <f t="shared" si="3"/>
        <v>-0.98106557377049186</v>
      </c>
      <c r="L32" s="207" t="str">
        <f t="shared" si="4"/>
        <v/>
      </c>
      <c r="M32" s="207">
        <f t="shared" si="5"/>
        <v>0</v>
      </c>
      <c r="N32" s="207">
        <f t="shared" si="6"/>
        <v>0</v>
      </c>
    </row>
    <row r="33" spans="1:14">
      <c r="A33" s="128" t="s">
        <v>28</v>
      </c>
      <c r="B33" s="122">
        <v>0</v>
      </c>
      <c r="C33" s="122">
        <v>0</v>
      </c>
      <c r="D33" s="122">
        <v>0</v>
      </c>
      <c r="E33" s="122">
        <v>0</v>
      </c>
      <c r="F33" s="122">
        <v>0.76</v>
      </c>
      <c r="G33" s="122">
        <v>0.28199999999999997</v>
      </c>
      <c r="H33" s="123" t="str">
        <f t="shared" si="0"/>
        <v/>
      </c>
      <c r="I33" s="123" t="str">
        <f t="shared" si="1"/>
        <v/>
      </c>
      <c r="J33" s="124">
        <f t="shared" si="2"/>
        <v>0.37105263157894736</v>
      </c>
      <c r="K33" s="207" t="str">
        <f t="shared" si="3"/>
        <v/>
      </c>
      <c r="L33" s="207" t="str">
        <f t="shared" si="4"/>
        <v/>
      </c>
      <c r="M33" s="207" t="str">
        <f t="shared" si="5"/>
        <v/>
      </c>
      <c r="N33" s="207" t="str">
        <f t="shared" si="6"/>
        <v/>
      </c>
    </row>
    <row r="34" spans="1:14">
      <c r="A34" s="58" t="s">
        <v>43</v>
      </c>
      <c r="B34" s="54">
        <v>0</v>
      </c>
      <c r="C34" s="54">
        <v>0</v>
      </c>
      <c r="D34" s="54">
        <v>0</v>
      </c>
      <c r="E34" s="54">
        <v>0</v>
      </c>
      <c r="F34" s="54">
        <v>5.2000000000000005E-2</v>
      </c>
      <c r="G34" s="54">
        <v>0</v>
      </c>
      <c r="H34" s="51" t="str">
        <f t="shared" si="0"/>
        <v/>
      </c>
      <c r="I34" s="51" t="str">
        <f t="shared" si="1"/>
        <v/>
      </c>
      <c r="J34" s="52">
        <f t="shared" si="2"/>
        <v>0</v>
      </c>
      <c r="K34" s="51" t="str">
        <f t="shared" si="3"/>
        <v/>
      </c>
      <c r="L34" s="51" t="str">
        <f t="shared" si="4"/>
        <v/>
      </c>
      <c r="M34" s="51" t="str">
        <f t="shared" si="5"/>
        <v/>
      </c>
      <c r="N34" s="51" t="str">
        <f t="shared" si="6"/>
        <v/>
      </c>
    </row>
    <row r="35" spans="1:14">
      <c r="A35" s="59" t="s">
        <v>25</v>
      </c>
      <c r="B35" s="54">
        <v>1.84E-2</v>
      </c>
      <c r="C35" s="54">
        <v>0</v>
      </c>
      <c r="D35" s="54">
        <v>8.1400000000000014E-3</v>
      </c>
      <c r="E35" s="54">
        <v>0</v>
      </c>
      <c r="F35" s="54">
        <v>9.6800000000000011E-3</v>
      </c>
      <c r="G35" s="54">
        <v>0</v>
      </c>
      <c r="H35" s="51">
        <f t="shared" si="0"/>
        <v>0</v>
      </c>
      <c r="I35" s="51">
        <f t="shared" si="1"/>
        <v>0</v>
      </c>
      <c r="J35" s="52">
        <f t="shared" si="2"/>
        <v>0</v>
      </c>
      <c r="K35" s="51">
        <f t="shared" si="3"/>
        <v>-0.55760869565217386</v>
      </c>
      <c r="L35" s="51" t="str">
        <f t="shared" si="4"/>
        <v/>
      </c>
      <c r="M35" s="51">
        <f t="shared" si="5"/>
        <v>0.18918918918918912</v>
      </c>
      <c r="N35" s="51" t="str">
        <f t="shared" si="6"/>
        <v/>
      </c>
    </row>
    <row r="36" spans="1:14">
      <c r="A36" s="51"/>
      <c r="B36" s="51"/>
      <c r="C36" s="51"/>
      <c r="D36" s="51"/>
      <c r="E36" s="51"/>
      <c r="F36" s="51"/>
      <c r="G36" s="51"/>
      <c r="H36" s="51"/>
      <c r="I36" s="51"/>
      <c r="J36" s="52"/>
      <c r="K36" s="51"/>
      <c r="L36" s="51"/>
      <c r="M36" s="51"/>
      <c r="N36" s="51"/>
    </row>
    <row r="37" spans="1:14">
      <c r="A37" s="53" t="s">
        <v>67</v>
      </c>
      <c r="B37" s="16">
        <v>253.64689999999996</v>
      </c>
      <c r="C37" s="16">
        <v>1651.6109100000001</v>
      </c>
      <c r="D37" s="16">
        <v>232.74414000000002</v>
      </c>
      <c r="E37" s="16">
        <v>1729.2120399999999</v>
      </c>
      <c r="F37" s="16">
        <v>255.02202999999997</v>
      </c>
      <c r="G37" s="16">
        <v>1754.4914969999998</v>
      </c>
      <c r="H37" s="51">
        <v>6.5114571082871517</v>
      </c>
      <c r="I37" s="51">
        <v>7.4296695074685868</v>
      </c>
      <c r="J37" s="52">
        <v>6.8797644540748104</v>
      </c>
      <c r="K37" s="51">
        <v>-8.2408892046383964E-2</v>
      </c>
      <c r="L37" s="51">
        <v>4.6985115883013739E-2</v>
      </c>
      <c r="M37" s="51">
        <v>9.5718371255233123E-2</v>
      </c>
      <c r="N37" s="51">
        <v>1.4619061407876773E-2</v>
      </c>
    </row>
    <row r="38" spans="1:14">
      <c r="A38" s="49"/>
      <c r="B38" s="48"/>
      <c r="C38" s="48"/>
      <c r="D38" s="48"/>
      <c r="E38" s="48"/>
      <c r="F38" s="48"/>
      <c r="G38" s="48"/>
    </row>
    <row r="39" spans="1:14" ht="15.75">
      <c r="A39" s="188"/>
      <c r="B39" s="195" t="s">
        <v>81</v>
      </c>
      <c r="C39" s="195"/>
      <c r="D39" s="195"/>
      <c r="E39" s="195"/>
      <c r="F39" s="195"/>
      <c r="G39" s="4"/>
    </row>
    <row r="40" spans="1:14" ht="15.75">
      <c r="A40" s="189"/>
      <c r="B40" s="195" t="s">
        <v>82</v>
      </c>
      <c r="C40" s="195"/>
      <c r="D40" s="195"/>
      <c r="E40" s="195"/>
      <c r="F40" s="195"/>
      <c r="G40" s="4"/>
    </row>
    <row r="41" spans="1:14" ht="15.75">
      <c r="A41" s="190"/>
      <c r="B41" s="195" t="s">
        <v>83</v>
      </c>
      <c r="C41" s="195"/>
      <c r="D41" s="195"/>
      <c r="E41" s="195"/>
      <c r="F41" s="195"/>
      <c r="G41" s="4"/>
    </row>
    <row r="42" spans="1:14" ht="15.75">
      <c r="A42" s="191"/>
      <c r="B42" s="195" t="s">
        <v>84</v>
      </c>
      <c r="C42" s="195"/>
      <c r="D42" s="195"/>
      <c r="E42" s="195"/>
      <c r="F42" s="195"/>
      <c r="G42" s="4"/>
    </row>
    <row r="43" spans="1:1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</sheetData>
  <mergeCells count="14">
    <mergeCell ref="B39:F39"/>
    <mergeCell ref="B40:F40"/>
    <mergeCell ref="B41:F41"/>
    <mergeCell ref="B42:F42"/>
    <mergeCell ref="K1:N1"/>
    <mergeCell ref="K2:N2"/>
    <mergeCell ref="H5:J5"/>
    <mergeCell ref="A1:J1"/>
    <mergeCell ref="M4:N4"/>
    <mergeCell ref="K4:L4"/>
    <mergeCell ref="B4:C4"/>
    <mergeCell ref="D4:E4"/>
    <mergeCell ref="F4:G4"/>
    <mergeCell ref="B3:N3"/>
  </mergeCells>
  <pageMargins left="0.61" right="0.17" top="0.28000000000000003" bottom="0.24" header="0.17" footer="0.16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Fruits</vt:lpstr>
      <vt:lpstr>Vegetables</vt:lpstr>
      <vt:lpstr>Spices</vt:lpstr>
      <vt:lpstr>Plantations</vt:lpstr>
      <vt:lpstr>Loose Flowers</vt:lpstr>
      <vt:lpstr>Vegetables!Print_Area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2015-03-19T06:03:52Z</dcterms:modified>
</cp:coreProperties>
</file>